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T:\Ekonomika_Hana_M\602Desktop\Skříň1\ZM 2020\"/>
    </mc:Choice>
  </mc:AlternateContent>
  <bookViews>
    <workbookView xWindow="0" yWindow="0" windowWidth="17256" windowHeight="6612" firstSheet="3" activeTab="3"/>
  </bookViews>
  <sheets>
    <sheet name="Rekapitulace stavby" sheetId="1" r:id="rId1"/>
    <sheet name="SO 01 - SO 01 - Uzavření ..." sheetId="2" r:id="rId2"/>
    <sheet name="SO 02 - SO 02  Podzemní t..." sheetId="3" r:id="rId3"/>
    <sheet name="SO 03 - SO 03  Sanace pod..." sheetId="4" r:id="rId4"/>
    <sheet name="SO 04 - SO 04  Stavebně s..." sheetId="5" r:id="rId5"/>
    <sheet name="SO 05 - SO 05  Dobudování..." sheetId="6" r:id="rId6"/>
    <sheet name="SO 06 - SO 06 Úprava přík..." sheetId="7" r:id="rId7"/>
    <sheet name="SO 07 - Sled a řízení prací" sheetId="8" r:id="rId8"/>
    <sheet name="VON - Vedlejší a ostatní ..." sheetId="9" r:id="rId9"/>
  </sheets>
  <definedNames>
    <definedName name="_xlnm._FilterDatabase" localSheetId="1" hidden="1">'SO 01 - SO 01 - Uzavření ...'!$C$85:$K$161</definedName>
    <definedName name="_xlnm._FilterDatabase" localSheetId="2" hidden="1">'SO 02 - SO 02  Podzemní t...'!$C$84:$K$129</definedName>
    <definedName name="_xlnm._FilterDatabase" localSheetId="3" hidden="1">'SO 03 - SO 03  Sanace pod...'!$C$82:$K$120</definedName>
    <definedName name="_xlnm._FilterDatabase" localSheetId="4" hidden="1">'SO 04 - SO 04  Stavebně s...'!$C$88:$K$140</definedName>
    <definedName name="_xlnm._FilterDatabase" localSheetId="5" hidden="1">'SO 05 - SO 05  Dobudování...'!$C$84:$K$126</definedName>
    <definedName name="_xlnm._FilterDatabase" localSheetId="6" hidden="1">'SO 06 - SO 06 Úprava přík...'!$C$86:$K$201</definedName>
    <definedName name="_xlnm._FilterDatabase" localSheetId="7" hidden="1">'SO 07 - Sled a řízení prací'!$C$80:$K$99</definedName>
    <definedName name="_xlnm._FilterDatabase" localSheetId="8" hidden="1">'VON - Vedlejší a ostatní ...'!$C$82:$K$105</definedName>
    <definedName name="_xlnm.Print_Titles" localSheetId="0">'Rekapitulace stavby'!$52:$52</definedName>
    <definedName name="_xlnm.Print_Titles" localSheetId="1">'SO 01 - SO 01 - Uzavření ...'!$85:$85</definedName>
    <definedName name="_xlnm.Print_Titles" localSheetId="2">'SO 02 - SO 02  Podzemní t...'!$84:$84</definedName>
    <definedName name="_xlnm.Print_Titles" localSheetId="3">'SO 03 - SO 03  Sanace pod...'!$82:$82</definedName>
    <definedName name="_xlnm.Print_Titles" localSheetId="4">'SO 04 - SO 04  Stavebně s...'!$88:$88</definedName>
    <definedName name="_xlnm.Print_Titles" localSheetId="5">'SO 05 - SO 05  Dobudování...'!$84:$84</definedName>
    <definedName name="_xlnm.Print_Titles" localSheetId="6">'SO 06 - SO 06 Úprava přík...'!$86:$86</definedName>
    <definedName name="_xlnm.Print_Titles" localSheetId="7">'SO 07 - Sled a řízení prací'!$80:$80</definedName>
    <definedName name="_xlnm.Print_Titles" localSheetId="8">'VON - Vedlejší a ostatní ...'!$82:$82</definedName>
    <definedName name="_xlnm.Print_Area" localSheetId="0">'Rekapitulace stavby'!$B$3:$DB$64</definedName>
    <definedName name="_xlnm.Print_Area" localSheetId="1">'SO 01 - SO 01 - Uzavření ...'!$C$73:$K$161</definedName>
    <definedName name="_xlnm.Print_Area" localSheetId="2">'SO 02 - SO 02  Podzemní t...'!$B$71:$CC$130</definedName>
    <definedName name="_xlnm.Print_Area" localSheetId="3">'SO 03 - SO 03  Sanace pod...'!$B$69:$CC$121</definedName>
    <definedName name="_xlnm.Print_Area" localSheetId="4">'SO 04 - SO 04  Stavebně s...'!$C$76:$K$140</definedName>
    <definedName name="_xlnm.Print_Area" localSheetId="5">'SO 05 - SO 05  Dobudování...'!$C$72:$K$126</definedName>
    <definedName name="_xlnm.Print_Area" localSheetId="6">'SO 06 - SO 06 Úprava přík...'!$C$74:$K$201</definedName>
    <definedName name="_xlnm.Print_Area" localSheetId="7">'SO 07 - Sled a řízení prací'!$C$68:$K$99</definedName>
    <definedName name="_xlnm.Print_Area" localSheetId="8">'VON - Vedlejší a ostatní ...'!$C$70:$K$105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A35" i="1" l="1"/>
  <c r="DA29" i="1"/>
  <c r="DA26" i="1"/>
  <c r="DA54" i="1"/>
  <c r="DA62" i="1"/>
  <c r="DA61" i="1"/>
  <c r="DA60" i="1"/>
  <c r="DA59" i="1"/>
  <c r="DA58" i="1"/>
  <c r="DA57" i="1"/>
  <c r="DA56" i="1"/>
  <c r="DA55" i="1"/>
  <c r="CA109" i="4"/>
  <c r="CB109" i="4" s="1"/>
  <c r="CB106" i="4"/>
  <c r="CB107" i="4"/>
  <c r="CA106" i="4"/>
  <c r="CA102" i="4"/>
  <c r="CA99" i="4"/>
  <c r="CA88" i="4"/>
  <c r="CB88" i="4" s="1"/>
  <c r="CA90" i="4"/>
  <c r="CB90" i="4" s="1"/>
  <c r="CA92" i="4"/>
  <c r="CB92" i="4" s="1"/>
  <c r="CA93" i="4"/>
  <c r="CB93" i="4" s="1"/>
  <c r="CA94" i="4"/>
  <c r="CB94" i="4" s="1"/>
  <c r="CB96" i="4"/>
  <c r="CB99" i="4"/>
  <c r="CA101" i="4"/>
  <c r="CB101" i="4" s="1"/>
  <c r="CB102" i="4"/>
  <c r="CA103" i="4"/>
  <c r="CB103" i="4" s="1"/>
  <c r="CA105" i="4"/>
  <c r="CB105" i="4" s="1"/>
  <c r="CA110" i="4"/>
  <c r="CB110" i="4"/>
  <c r="CA111" i="4"/>
  <c r="CB111" i="4" s="1"/>
  <c r="CA114" i="4"/>
  <c r="CB114" i="4" s="1"/>
  <c r="CA118" i="4"/>
  <c r="CB118" i="4" s="1"/>
  <c r="CA120" i="4"/>
  <c r="CB120" i="4" s="1"/>
  <c r="CB86" i="4"/>
  <c r="CA86" i="4"/>
  <c r="CB85" i="3"/>
  <c r="CB125" i="3"/>
  <c r="CB90" i="3"/>
  <c r="CB93" i="3"/>
  <c r="CB95" i="3"/>
  <c r="CB97" i="3"/>
  <c r="CA99" i="3"/>
  <c r="CB99" i="3"/>
  <c r="CA101" i="3"/>
  <c r="CB101" i="3"/>
  <c r="CA104" i="3"/>
  <c r="CB104" i="3"/>
  <c r="CA107" i="3"/>
  <c r="CB107" i="3"/>
  <c r="CA110" i="3"/>
  <c r="CB110" i="3"/>
  <c r="CA113" i="3"/>
  <c r="CB113" i="3"/>
  <c r="CA116" i="3"/>
  <c r="CB116" i="3"/>
  <c r="CA117" i="3"/>
  <c r="CB117" i="3"/>
  <c r="CA119" i="3"/>
  <c r="CB119" i="3"/>
  <c r="CA124" i="3"/>
  <c r="CB124" i="3"/>
  <c r="CA127" i="3"/>
  <c r="CB127" i="3"/>
  <c r="CA128" i="3"/>
  <c r="CB128" i="3"/>
  <c r="CB88" i="3"/>
  <c r="CA88" i="3"/>
  <c r="CB83" i="4" l="1"/>
  <c r="J37" i="9"/>
  <c r="J36" i="9"/>
  <c r="AY62" i="1"/>
  <c r="J35" i="9"/>
  <c r="AX62" i="1" s="1"/>
  <c r="BI104" i="9"/>
  <c r="BH104" i="9"/>
  <c r="BG104" i="9"/>
  <c r="BF104" i="9"/>
  <c r="T104" i="9"/>
  <c r="T103" i="9"/>
  <c r="R104" i="9"/>
  <c r="R103" i="9" s="1"/>
  <c r="P104" i="9"/>
  <c r="P103" i="9" s="1"/>
  <c r="BI102" i="9"/>
  <c r="BH102" i="9"/>
  <c r="BG102" i="9"/>
  <c r="BF102" i="9"/>
  <c r="T102" i="9"/>
  <c r="R102" i="9"/>
  <c r="P102" i="9"/>
  <c r="BI100" i="9"/>
  <c r="BH100" i="9"/>
  <c r="BG100" i="9"/>
  <c r="BF100" i="9"/>
  <c r="T100" i="9"/>
  <c r="R100" i="9"/>
  <c r="P100" i="9"/>
  <c r="BI98" i="9"/>
  <c r="BH98" i="9"/>
  <c r="BG98" i="9"/>
  <c r="BF98" i="9"/>
  <c r="T98" i="9"/>
  <c r="R98" i="9"/>
  <c r="P98" i="9"/>
  <c r="BI97" i="9"/>
  <c r="BH97" i="9"/>
  <c r="BG97" i="9"/>
  <c r="BF97" i="9"/>
  <c r="T97" i="9"/>
  <c r="R97" i="9"/>
  <c r="P97" i="9"/>
  <c r="BI95" i="9"/>
  <c r="BH95" i="9"/>
  <c r="BG95" i="9"/>
  <c r="BF95" i="9"/>
  <c r="T95" i="9"/>
  <c r="R95" i="9"/>
  <c r="P95" i="9"/>
  <c r="BI93" i="9"/>
  <c r="BH93" i="9"/>
  <c r="BG93" i="9"/>
  <c r="BF93" i="9"/>
  <c r="T93" i="9"/>
  <c r="R93" i="9"/>
  <c r="P93" i="9"/>
  <c r="BI92" i="9"/>
  <c r="BH92" i="9"/>
  <c r="BG92" i="9"/>
  <c r="BF92" i="9"/>
  <c r="T92" i="9"/>
  <c r="R92" i="9"/>
  <c r="P92" i="9"/>
  <c r="BI91" i="9"/>
  <c r="BH91" i="9"/>
  <c r="BG91" i="9"/>
  <c r="BF91" i="9"/>
  <c r="T91" i="9"/>
  <c r="R91" i="9"/>
  <c r="P91" i="9"/>
  <c r="BI90" i="9"/>
  <c r="BH90" i="9"/>
  <c r="BG90" i="9"/>
  <c r="BF90" i="9"/>
  <c r="T90" i="9"/>
  <c r="R90" i="9"/>
  <c r="P90" i="9"/>
  <c r="BI88" i="9"/>
  <c r="BH88" i="9"/>
  <c r="BG88" i="9"/>
  <c r="BF88" i="9"/>
  <c r="T88" i="9"/>
  <c r="R88" i="9"/>
  <c r="P88" i="9"/>
  <c r="BI86" i="9"/>
  <c r="BH86" i="9"/>
  <c r="BG86" i="9"/>
  <c r="BF86" i="9"/>
  <c r="T86" i="9"/>
  <c r="R86" i="9"/>
  <c r="P86" i="9"/>
  <c r="F80" i="9"/>
  <c r="J79" i="9"/>
  <c r="F79" i="9"/>
  <c r="F77" i="9"/>
  <c r="E75" i="9"/>
  <c r="F55" i="9"/>
  <c r="J54" i="9"/>
  <c r="F54" i="9"/>
  <c r="F52" i="9"/>
  <c r="E50" i="9"/>
  <c r="J24" i="9"/>
  <c r="E24" i="9"/>
  <c r="J80" i="9" s="1"/>
  <c r="J23" i="9"/>
  <c r="J12" i="9"/>
  <c r="J77" i="9"/>
  <c r="E7" i="9"/>
  <c r="E73" i="9"/>
  <c r="J37" i="8"/>
  <c r="J36" i="8"/>
  <c r="AY61" i="1" s="1"/>
  <c r="J35" i="8"/>
  <c r="AX61" i="1" s="1"/>
  <c r="BI99" i="8"/>
  <c r="BH99" i="8"/>
  <c r="BG99" i="8"/>
  <c r="BF99" i="8"/>
  <c r="T99" i="8"/>
  <c r="R99" i="8"/>
  <c r="P99" i="8"/>
  <c r="BI97" i="8"/>
  <c r="BH97" i="8"/>
  <c r="BG97" i="8"/>
  <c r="BF97" i="8"/>
  <c r="T97" i="8"/>
  <c r="R97" i="8"/>
  <c r="P97" i="8"/>
  <c r="BI96" i="8"/>
  <c r="BH96" i="8"/>
  <c r="BG96" i="8"/>
  <c r="BF96" i="8"/>
  <c r="T96" i="8"/>
  <c r="R96" i="8"/>
  <c r="P96" i="8"/>
  <c r="BI94" i="8"/>
  <c r="BH94" i="8"/>
  <c r="BG94" i="8"/>
  <c r="BF94" i="8"/>
  <c r="T94" i="8"/>
  <c r="R94" i="8"/>
  <c r="P94" i="8"/>
  <c r="BI93" i="8"/>
  <c r="BH93" i="8"/>
  <c r="BG93" i="8"/>
  <c r="BF93" i="8"/>
  <c r="T93" i="8"/>
  <c r="R93" i="8"/>
  <c r="P93" i="8"/>
  <c r="BI92" i="8"/>
  <c r="BH92" i="8"/>
  <c r="BG92" i="8"/>
  <c r="BF92" i="8"/>
  <c r="T92" i="8"/>
  <c r="R92" i="8"/>
  <c r="P92" i="8"/>
  <c r="BI91" i="8"/>
  <c r="BH91" i="8"/>
  <c r="BG91" i="8"/>
  <c r="BF91" i="8"/>
  <c r="T91" i="8"/>
  <c r="R91" i="8"/>
  <c r="P91" i="8"/>
  <c r="BI90" i="8"/>
  <c r="BH90" i="8"/>
  <c r="BG90" i="8"/>
  <c r="BF90" i="8"/>
  <c r="T90" i="8"/>
  <c r="R90" i="8"/>
  <c r="P90" i="8"/>
  <c r="BI89" i="8"/>
  <c r="BH89" i="8"/>
  <c r="BG89" i="8"/>
  <c r="BF89" i="8"/>
  <c r="T89" i="8"/>
  <c r="R89" i="8"/>
  <c r="P89" i="8"/>
  <c r="BI88" i="8"/>
  <c r="BH88" i="8"/>
  <c r="BG88" i="8"/>
  <c r="BF88" i="8"/>
  <c r="T88" i="8"/>
  <c r="R88" i="8"/>
  <c r="P88" i="8"/>
  <c r="BI87" i="8"/>
  <c r="BH87" i="8"/>
  <c r="BG87" i="8"/>
  <c r="BF87" i="8"/>
  <c r="T87" i="8"/>
  <c r="R87" i="8"/>
  <c r="P87" i="8"/>
  <c r="BI86" i="8"/>
  <c r="BH86" i="8"/>
  <c r="BG86" i="8"/>
  <c r="BF86" i="8"/>
  <c r="T86" i="8"/>
  <c r="R86" i="8"/>
  <c r="P86" i="8"/>
  <c r="BI84" i="8"/>
  <c r="BH84" i="8"/>
  <c r="BG84" i="8"/>
  <c r="BF84" i="8"/>
  <c r="T84" i="8"/>
  <c r="R84" i="8"/>
  <c r="P84" i="8"/>
  <c r="F78" i="8"/>
  <c r="J77" i="8"/>
  <c r="F77" i="8"/>
  <c r="F75" i="8"/>
  <c r="E73" i="8"/>
  <c r="F55" i="8"/>
  <c r="J54" i="8"/>
  <c r="F54" i="8"/>
  <c r="F52" i="8"/>
  <c r="E50" i="8"/>
  <c r="J24" i="8"/>
  <c r="E24" i="8"/>
  <c r="J78" i="8" s="1"/>
  <c r="J23" i="8"/>
  <c r="J12" i="8"/>
  <c r="J75" i="8"/>
  <c r="E7" i="8"/>
  <c r="E71" i="8" s="1"/>
  <c r="J37" i="7"/>
  <c r="J36" i="7"/>
  <c r="AY60" i="1" s="1"/>
  <c r="J35" i="7"/>
  <c r="AX60" i="1" s="1"/>
  <c r="BI198" i="7"/>
  <c r="BH198" i="7"/>
  <c r="BG198" i="7"/>
  <c r="BF198" i="7"/>
  <c r="T198" i="7"/>
  <c r="R198" i="7"/>
  <c r="P198" i="7"/>
  <c r="BI196" i="7"/>
  <c r="BH196" i="7"/>
  <c r="BG196" i="7"/>
  <c r="BF196" i="7"/>
  <c r="T196" i="7"/>
  <c r="R196" i="7"/>
  <c r="P196" i="7"/>
  <c r="BI194" i="7"/>
  <c r="BH194" i="7"/>
  <c r="BG194" i="7"/>
  <c r="BF194" i="7"/>
  <c r="T194" i="7"/>
  <c r="R194" i="7"/>
  <c r="P194" i="7"/>
  <c r="BI191" i="7"/>
  <c r="BH191" i="7"/>
  <c r="BG191" i="7"/>
  <c r="BF191" i="7"/>
  <c r="T191" i="7"/>
  <c r="R191" i="7"/>
  <c r="P191" i="7"/>
  <c r="BI189" i="7"/>
  <c r="BH189" i="7"/>
  <c r="BG189" i="7"/>
  <c r="BF189" i="7"/>
  <c r="T189" i="7"/>
  <c r="R189" i="7"/>
  <c r="P189" i="7"/>
  <c r="BI187" i="7"/>
  <c r="BH187" i="7"/>
  <c r="BG187" i="7"/>
  <c r="BF187" i="7"/>
  <c r="T187" i="7"/>
  <c r="R187" i="7"/>
  <c r="P187" i="7"/>
  <c r="BI183" i="7"/>
  <c r="BH183" i="7"/>
  <c r="BG183" i="7"/>
  <c r="BF183" i="7"/>
  <c r="T183" i="7"/>
  <c r="R183" i="7"/>
  <c r="P183" i="7"/>
  <c r="BI179" i="7"/>
  <c r="BH179" i="7"/>
  <c r="BG179" i="7"/>
  <c r="BF179" i="7"/>
  <c r="T179" i="7"/>
  <c r="R179" i="7"/>
  <c r="P179" i="7"/>
  <c r="BI175" i="7"/>
  <c r="BH175" i="7"/>
  <c r="BG175" i="7"/>
  <c r="BF175" i="7"/>
  <c r="T175" i="7"/>
  <c r="R175" i="7"/>
  <c r="P175" i="7"/>
  <c r="BI171" i="7"/>
  <c r="BH171" i="7"/>
  <c r="BG171" i="7"/>
  <c r="BF171" i="7"/>
  <c r="T171" i="7"/>
  <c r="R171" i="7"/>
  <c r="P171" i="7"/>
  <c r="BI170" i="7"/>
  <c r="BH170" i="7"/>
  <c r="BG170" i="7"/>
  <c r="BF170" i="7"/>
  <c r="T170" i="7"/>
  <c r="R170" i="7"/>
  <c r="P170" i="7"/>
  <c r="BI167" i="7"/>
  <c r="BH167" i="7"/>
  <c r="BG167" i="7"/>
  <c r="BF167" i="7"/>
  <c r="T167" i="7"/>
  <c r="R167" i="7"/>
  <c r="P167" i="7"/>
  <c r="BI163" i="7"/>
  <c r="BH163" i="7"/>
  <c r="BG163" i="7"/>
  <c r="BF163" i="7"/>
  <c r="T163" i="7"/>
  <c r="R163" i="7"/>
  <c r="P163" i="7"/>
  <c r="BI159" i="7"/>
  <c r="BH159" i="7"/>
  <c r="BG159" i="7"/>
  <c r="BF159" i="7"/>
  <c r="T159" i="7"/>
  <c r="R159" i="7"/>
  <c r="P159" i="7"/>
  <c r="BI153" i="7"/>
  <c r="BH153" i="7"/>
  <c r="BG153" i="7"/>
  <c r="BF153" i="7"/>
  <c r="T153" i="7"/>
  <c r="R153" i="7"/>
  <c r="P153" i="7"/>
  <c r="BI151" i="7"/>
  <c r="BH151" i="7"/>
  <c r="BG151" i="7"/>
  <c r="BF151" i="7"/>
  <c r="T151" i="7"/>
  <c r="R151" i="7"/>
  <c r="P151" i="7"/>
  <c r="BI149" i="7"/>
  <c r="BH149" i="7"/>
  <c r="BG149" i="7"/>
  <c r="BF149" i="7"/>
  <c r="T149" i="7"/>
  <c r="R149" i="7"/>
  <c r="P149" i="7"/>
  <c r="BI145" i="7"/>
  <c r="BH145" i="7"/>
  <c r="BG145" i="7"/>
  <c r="BF145" i="7"/>
  <c r="T145" i="7"/>
  <c r="R145" i="7"/>
  <c r="P145" i="7"/>
  <c r="BI139" i="7"/>
  <c r="BH139" i="7"/>
  <c r="BG139" i="7"/>
  <c r="BF139" i="7"/>
  <c r="T139" i="7"/>
  <c r="T138" i="7"/>
  <c r="R139" i="7"/>
  <c r="R138" i="7" s="1"/>
  <c r="P139" i="7"/>
  <c r="P138" i="7" s="1"/>
  <c r="BI133" i="7"/>
  <c r="BH133" i="7"/>
  <c r="BG133" i="7"/>
  <c r="BF133" i="7"/>
  <c r="T133" i="7"/>
  <c r="R133" i="7"/>
  <c r="P133" i="7"/>
  <c r="BI130" i="7"/>
  <c r="BH130" i="7"/>
  <c r="BG130" i="7"/>
  <c r="BF130" i="7"/>
  <c r="T130" i="7"/>
  <c r="R130" i="7"/>
  <c r="P130" i="7"/>
  <c r="BI128" i="7"/>
  <c r="BH128" i="7"/>
  <c r="BG128" i="7"/>
  <c r="BF128" i="7"/>
  <c r="T128" i="7"/>
  <c r="R128" i="7"/>
  <c r="P128" i="7"/>
  <c r="BI127" i="7"/>
  <c r="BH127" i="7"/>
  <c r="BG127" i="7"/>
  <c r="BF127" i="7"/>
  <c r="T127" i="7"/>
  <c r="R127" i="7"/>
  <c r="P127" i="7"/>
  <c r="BI124" i="7"/>
  <c r="BH124" i="7"/>
  <c r="BG124" i="7"/>
  <c r="BF124" i="7"/>
  <c r="T124" i="7"/>
  <c r="R124" i="7"/>
  <c r="P124" i="7"/>
  <c r="BI120" i="7"/>
  <c r="BH120" i="7"/>
  <c r="BG120" i="7"/>
  <c r="BF120" i="7"/>
  <c r="T120" i="7"/>
  <c r="R120" i="7"/>
  <c r="P120" i="7"/>
  <c r="BI116" i="7"/>
  <c r="BH116" i="7"/>
  <c r="BG116" i="7"/>
  <c r="BF116" i="7"/>
  <c r="T116" i="7"/>
  <c r="R116" i="7"/>
  <c r="P116" i="7"/>
  <c r="BI114" i="7"/>
  <c r="BH114" i="7"/>
  <c r="BG114" i="7"/>
  <c r="BF114" i="7"/>
  <c r="T114" i="7"/>
  <c r="R114" i="7"/>
  <c r="P114" i="7"/>
  <c r="BI110" i="7"/>
  <c r="BH110" i="7"/>
  <c r="BG110" i="7"/>
  <c r="BF110" i="7"/>
  <c r="T110" i="7"/>
  <c r="R110" i="7"/>
  <c r="P110" i="7"/>
  <c r="BI108" i="7"/>
  <c r="BH108" i="7"/>
  <c r="BG108" i="7"/>
  <c r="BF108" i="7"/>
  <c r="T108" i="7"/>
  <c r="R108" i="7"/>
  <c r="P108" i="7"/>
  <c r="BI106" i="7"/>
  <c r="BH106" i="7"/>
  <c r="BG106" i="7"/>
  <c r="BF106" i="7"/>
  <c r="T106" i="7"/>
  <c r="R106" i="7"/>
  <c r="P106" i="7"/>
  <c r="BI102" i="7"/>
  <c r="BH102" i="7"/>
  <c r="BG102" i="7"/>
  <c r="BF102" i="7"/>
  <c r="T102" i="7"/>
  <c r="R102" i="7"/>
  <c r="P102" i="7"/>
  <c r="BI100" i="7"/>
  <c r="BH100" i="7"/>
  <c r="BG100" i="7"/>
  <c r="BF100" i="7"/>
  <c r="T100" i="7"/>
  <c r="R100" i="7"/>
  <c r="P100" i="7"/>
  <c r="BI98" i="7"/>
  <c r="BH98" i="7"/>
  <c r="BG98" i="7"/>
  <c r="BF98" i="7"/>
  <c r="T98" i="7"/>
  <c r="R98" i="7"/>
  <c r="P98" i="7"/>
  <c r="BI94" i="7"/>
  <c r="BH94" i="7"/>
  <c r="BG94" i="7"/>
  <c r="BF94" i="7"/>
  <c r="T94" i="7"/>
  <c r="R94" i="7"/>
  <c r="P94" i="7"/>
  <c r="BI90" i="7"/>
  <c r="BH90" i="7"/>
  <c r="BG90" i="7"/>
  <c r="BF90" i="7"/>
  <c r="T90" i="7"/>
  <c r="R90" i="7"/>
  <c r="P90" i="7"/>
  <c r="F84" i="7"/>
  <c r="J83" i="7"/>
  <c r="F83" i="7"/>
  <c r="F81" i="7"/>
  <c r="E79" i="7"/>
  <c r="F55" i="7"/>
  <c r="J54" i="7"/>
  <c r="F54" i="7"/>
  <c r="F52" i="7"/>
  <c r="E50" i="7"/>
  <c r="J24" i="7"/>
  <c r="E24" i="7"/>
  <c r="J84" i="7"/>
  <c r="J23" i="7"/>
  <c r="J12" i="7"/>
  <c r="J81" i="7" s="1"/>
  <c r="E7" i="7"/>
  <c r="E48" i="7" s="1"/>
  <c r="J37" i="6"/>
  <c r="J36" i="6"/>
  <c r="AY59" i="1"/>
  <c r="J35" i="6"/>
  <c r="AX59" i="1"/>
  <c r="BI126" i="6"/>
  <c r="BH126" i="6"/>
  <c r="BG126" i="6"/>
  <c r="BF126" i="6"/>
  <c r="T126" i="6"/>
  <c r="R126" i="6"/>
  <c r="P126" i="6"/>
  <c r="BI125" i="6"/>
  <c r="BH125" i="6"/>
  <c r="BG125" i="6"/>
  <c r="BF125" i="6"/>
  <c r="T125" i="6"/>
  <c r="R125" i="6"/>
  <c r="P125" i="6"/>
  <c r="BI123" i="6"/>
  <c r="BH123" i="6"/>
  <c r="BG123" i="6"/>
  <c r="BF123" i="6"/>
  <c r="T123" i="6"/>
  <c r="R123" i="6"/>
  <c r="P123" i="6"/>
  <c r="BI121" i="6"/>
  <c r="BH121" i="6"/>
  <c r="BG121" i="6"/>
  <c r="BF121" i="6"/>
  <c r="T121" i="6"/>
  <c r="R121" i="6"/>
  <c r="P121" i="6"/>
  <c r="BI119" i="6"/>
  <c r="BH119" i="6"/>
  <c r="BG119" i="6"/>
  <c r="BF119" i="6"/>
  <c r="T119" i="6"/>
  <c r="R119" i="6"/>
  <c r="P119" i="6"/>
  <c r="BI117" i="6"/>
  <c r="BH117" i="6"/>
  <c r="BG117" i="6"/>
  <c r="BF117" i="6"/>
  <c r="T117" i="6"/>
  <c r="R117" i="6"/>
  <c r="P117" i="6"/>
  <c r="BI115" i="6"/>
  <c r="BH115" i="6"/>
  <c r="BG115" i="6"/>
  <c r="BF115" i="6"/>
  <c r="T115" i="6"/>
  <c r="R115" i="6"/>
  <c r="P115" i="6"/>
  <c r="BI113" i="6"/>
  <c r="BH113" i="6"/>
  <c r="BG113" i="6"/>
  <c r="BF113" i="6"/>
  <c r="T113" i="6"/>
  <c r="R113" i="6"/>
  <c r="P113" i="6"/>
  <c r="BI112" i="6"/>
  <c r="BH112" i="6"/>
  <c r="BG112" i="6"/>
  <c r="BF112" i="6"/>
  <c r="T112" i="6"/>
  <c r="R112" i="6"/>
  <c r="P112" i="6"/>
  <c r="BI110" i="6"/>
  <c r="BH110" i="6"/>
  <c r="BG110" i="6"/>
  <c r="BF110" i="6"/>
  <c r="T110" i="6"/>
  <c r="R110" i="6"/>
  <c r="P110" i="6"/>
  <c r="BI108" i="6"/>
  <c r="BH108" i="6"/>
  <c r="BG108" i="6"/>
  <c r="BF108" i="6"/>
  <c r="T108" i="6"/>
  <c r="R108" i="6"/>
  <c r="P108" i="6"/>
  <c r="BI106" i="6"/>
  <c r="BH106" i="6"/>
  <c r="BG106" i="6"/>
  <c r="BF106" i="6"/>
  <c r="T106" i="6"/>
  <c r="R106" i="6"/>
  <c r="P106" i="6"/>
  <c r="BI104" i="6"/>
  <c r="BH104" i="6"/>
  <c r="BG104" i="6"/>
  <c r="BF104" i="6"/>
  <c r="T104" i="6"/>
  <c r="R104" i="6"/>
  <c r="P104" i="6"/>
  <c r="BI102" i="6"/>
  <c r="BH102" i="6"/>
  <c r="BG102" i="6"/>
  <c r="BF102" i="6"/>
  <c r="T102" i="6"/>
  <c r="R102" i="6"/>
  <c r="P102" i="6"/>
  <c r="BI101" i="6"/>
  <c r="BH101" i="6"/>
  <c r="BG101" i="6"/>
  <c r="BF101" i="6"/>
  <c r="T101" i="6"/>
  <c r="R101" i="6"/>
  <c r="P101" i="6"/>
  <c r="BI99" i="6"/>
  <c r="BH99" i="6"/>
  <c r="BG99" i="6"/>
  <c r="BF99" i="6"/>
  <c r="T99" i="6"/>
  <c r="R99" i="6"/>
  <c r="P99" i="6"/>
  <c r="BI98" i="6"/>
  <c r="BH98" i="6"/>
  <c r="BG98" i="6"/>
  <c r="BF98" i="6"/>
  <c r="T98" i="6"/>
  <c r="R98" i="6"/>
  <c r="P98" i="6"/>
  <c r="BI97" i="6"/>
  <c r="BH97" i="6"/>
  <c r="BG97" i="6"/>
  <c r="BF97" i="6"/>
  <c r="T97" i="6"/>
  <c r="R97" i="6"/>
  <c r="P97" i="6"/>
  <c r="BI96" i="6"/>
  <c r="BH96" i="6"/>
  <c r="BG96" i="6"/>
  <c r="BF96" i="6"/>
  <c r="T96" i="6"/>
  <c r="R96" i="6"/>
  <c r="P96" i="6"/>
  <c r="BI94" i="6"/>
  <c r="BH94" i="6"/>
  <c r="BG94" i="6"/>
  <c r="BF94" i="6"/>
  <c r="T94" i="6"/>
  <c r="R94" i="6"/>
  <c r="P94" i="6"/>
  <c r="BI90" i="6"/>
  <c r="BH90" i="6"/>
  <c r="BG90" i="6"/>
  <c r="BF90" i="6"/>
  <c r="T90" i="6"/>
  <c r="T89" i="6"/>
  <c r="R90" i="6"/>
  <c r="R89" i="6" s="1"/>
  <c r="P90" i="6"/>
  <c r="P89" i="6"/>
  <c r="BI88" i="6"/>
  <c r="BH88" i="6"/>
  <c r="BG88" i="6"/>
  <c r="BF88" i="6"/>
  <c r="T88" i="6"/>
  <c r="T87" i="6"/>
  <c r="T86" i="6" s="1"/>
  <c r="R88" i="6"/>
  <c r="R87" i="6" s="1"/>
  <c r="P88" i="6"/>
  <c r="P87" i="6"/>
  <c r="P86" i="6" s="1"/>
  <c r="F82" i="6"/>
  <c r="J81" i="6"/>
  <c r="F81" i="6"/>
  <c r="F79" i="6"/>
  <c r="E77" i="6"/>
  <c r="F55" i="6"/>
  <c r="J54" i="6"/>
  <c r="F54" i="6"/>
  <c r="F52" i="6"/>
  <c r="E50" i="6"/>
  <c r="J24" i="6"/>
  <c r="E24" i="6"/>
  <c r="J55" i="6"/>
  <c r="J23" i="6"/>
  <c r="J12" i="6"/>
  <c r="J79" i="6" s="1"/>
  <c r="E7" i="6"/>
  <c r="E48" i="6" s="1"/>
  <c r="J37" i="5"/>
  <c r="J36" i="5"/>
  <c r="AY58" i="1"/>
  <c r="J35" i="5"/>
  <c r="AX58" i="1"/>
  <c r="BI139" i="5"/>
  <c r="BH139" i="5"/>
  <c r="BG139" i="5"/>
  <c r="BF139" i="5"/>
  <c r="T139" i="5"/>
  <c r="R139" i="5"/>
  <c r="P139" i="5"/>
  <c r="BI137" i="5"/>
  <c r="BH137" i="5"/>
  <c r="BG137" i="5"/>
  <c r="BF137" i="5"/>
  <c r="T137" i="5"/>
  <c r="R137" i="5"/>
  <c r="P137" i="5"/>
  <c r="BI135" i="5"/>
  <c r="BH135" i="5"/>
  <c r="BG135" i="5"/>
  <c r="BF135" i="5"/>
  <c r="T135" i="5"/>
  <c r="R135" i="5"/>
  <c r="P135" i="5"/>
  <c r="BI134" i="5"/>
  <c r="BH134" i="5"/>
  <c r="BG134" i="5"/>
  <c r="BF134" i="5"/>
  <c r="T134" i="5"/>
  <c r="R134" i="5"/>
  <c r="P134" i="5"/>
  <c r="BI132" i="5"/>
  <c r="BH132" i="5"/>
  <c r="BG132" i="5"/>
  <c r="BF132" i="5"/>
  <c r="T132" i="5"/>
  <c r="R132" i="5"/>
  <c r="P132" i="5"/>
  <c r="BI131" i="5"/>
  <c r="BH131" i="5"/>
  <c r="BG131" i="5"/>
  <c r="BF131" i="5"/>
  <c r="T131" i="5"/>
  <c r="R131" i="5"/>
  <c r="P131" i="5"/>
  <c r="BI129" i="5"/>
  <c r="BH129" i="5"/>
  <c r="BG129" i="5"/>
  <c r="BF129" i="5"/>
  <c r="T129" i="5"/>
  <c r="R129" i="5"/>
  <c r="P129" i="5"/>
  <c r="BI127" i="5"/>
  <c r="BH127" i="5"/>
  <c r="BG127" i="5"/>
  <c r="BF127" i="5"/>
  <c r="T127" i="5"/>
  <c r="R127" i="5"/>
  <c r="P127" i="5"/>
  <c r="BI125" i="5"/>
  <c r="BH125" i="5"/>
  <c r="BG125" i="5"/>
  <c r="BF125" i="5"/>
  <c r="T125" i="5"/>
  <c r="R125" i="5"/>
  <c r="P125" i="5"/>
  <c r="BI123" i="5"/>
  <c r="BH123" i="5"/>
  <c r="BG123" i="5"/>
  <c r="BF123" i="5"/>
  <c r="T123" i="5"/>
  <c r="R123" i="5"/>
  <c r="P123" i="5"/>
  <c r="BI121" i="5"/>
  <c r="BH121" i="5"/>
  <c r="BG121" i="5"/>
  <c r="BF121" i="5"/>
  <c r="T121" i="5"/>
  <c r="R121" i="5"/>
  <c r="P121" i="5"/>
  <c r="BI118" i="5"/>
  <c r="BH118" i="5"/>
  <c r="BG118" i="5"/>
  <c r="BF118" i="5"/>
  <c r="T118" i="5"/>
  <c r="R118" i="5"/>
  <c r="P118" i="5"/>
  <c r="BI117" i="5"/>
  <c r="BH117" i="5"/>
  <c r="BG117" i="5"/>
  <c r="BF117" i="5"/>
  <c r="T117" i="5"/>
  <c r="R117" i="5"/>
  <c r="P117" i="5"/>
  <c r="BI114" i="5"/>
  <c r="BH114" i="5"/>
  <c r="BG114" i="5"/>
  <c r="BF114" i="5"/>
  <c r="T114" i="5"/>
  <c r="T113" i="5" s="1"/>
  <c r="T112" i="5" s="1"/>
  <c r="R114" i="5"/>
  <c r="R113" i="5"/>
  <c r="R112" i="5" s="1"/>
  <c r="P114" i="5"/>
  <c r="P113" i="5" s="1"/>
  <c r="P112" i="5" s="1"/>
  <c r="BI111" i="5"/>
  <c r="BH111" i="5"/>
  <c r="BG111" i="5"/>
  <c r="BF111" i="5"/>
  <c r="T111" i="5"/>
  <c r="R111" i="5"/>
  <c r="P111" i="5"/>
  <c r="BI110" i="5"/>
  <c r="BH110" i="5"/>
  <c r="BG110" i="5"/>
  <c r="BF110" i="5"/>
  <c r="T110" i="5"/>
  <c r="R110" i="5"/>
  <c r="P110" i="5"/>
  <c r="BI108" i="5"/>
  <c r="BH108" i="5"/>
  <c r="BG108" i="5"/>
  <c r="BF108" i="5"/>
  <c r="T108" i="5"/>
  <c r="R108" i="5"/>
  <c r="P108" i="5"/>
  <c r="BI106" i="5"/>
  <c r="BH106" i="5"/>
  <c r="BG106" i="5"/>
  <c r="BF106" i="5"/>
  <c r="T106" i="5"/>
  <c r="R106" i="5"/>
  <c r="P106" i="5"/>
  <c r="BI103" i="5"/>
  <c r="BH103" i="5"/>
  <c r="BG103" i="5"/>
  <c r="BF103" i="5"/>
  <c r="T103" i="5"/>
  <c r="R103" i="5"/>
  <c r="P103" i="5"/>
  <c r="BI100" i="5"/>
  <c r="BH100" i="5"/>
  <c r="BG100" i="5"/>
  <c r="BF100" i="5"/>
  <c r="T100" i="5"/>
  <c r="T99" i="5" s="1"/>
  <c r="R100" i="5"/>
  <c r="R99" i="5" s="1"/>
  <c r="P100" i="5"/>
  <c r="P99" i="5" s="1"/>
  <c r="BI97" i="5"/>
  <c r="BH97" i="5"/>
  <c r="BG97" i="5"/>
  <c r="BF97" i="5"/>
  <c r="T97" i="5"/>
  <c r="R97" i="5"/>
  <c r="P97" i="5"/>
  <c r="BI95" i="5"/>
  <c r="BH95" i="5"/>
  <c r="BG95" i="5"/>
  <c r="BF95" i="5"/>
  <c r="T95" i="5"/>
  <c r="R95" i="5"/>
  <c r="P95" i="5"/>
  <c r="BI92" i="5"/>
  <c r="BH92" i="5"/>
  <c r="BG92" i="5"/>
  <c r="BF92" i="5"/>
  <c r="T92" i="5"/>
  <c r="R92" i="5"/>
  <c r="P92" i="5"/>
  <c r="F86" i="5"/>
  <c r="J85" i="5"/>
  <c r="F85" i="5"/>
  <c r="F83" i="5"/>
  <c r="E81" i="5"/>
  <c r="F55" i="5"/>
  <c r="J54" i="5"/>
  <c r="F54" i="5"/>
  <c r="F52" i="5"/>
  <c r="E50" i="5"/>
  <c r="J24" i="5"/>
  <c r="E24" i="5"/>
  <c r="J86" i="5" s="1"/>
  <c r="J23" i="5"/>
  <c r="J12" i="5"/>
  <c r="J83" i="5" s="1"/>
  <c r="E7" i="5"/>
  <c r="E79" i="5"/>
  <c r="J37" i="4"/>
  <c r="J36" i="4"/>
  <c r="AY57" i="1" s="1"/>
  <c r="J35" i="4"/>
  <c r="AX57" i="1" s="1"/>
  <c r="BI120" i="4"/>
  <c r="BH120" i="4"/>
  <c r="BG120" i="4"/>
  <c r="BF120" i="4"/>
  <c r="T120" i="4"/>
  <c r="R120" i="4"/>
  <c r="P120" i="4"/>
  <c r="BI118" i="4"/>
  <c r="BH118" i="4"/>
  <c r="BG118" i="4"/>
  <c r="BF118" i="4"/>
  <c r="T118" i="4"/>
  <c r="R118" i="4"/>
  <c r="P118" i="4"/>
  <c r="BI114" i="4"/>
  <c r="BH114" i="4"/>
  <c r="BG114" i="4"/>
  <c r="BF114" i="4"/>
  <c r="T114" i="4"/>
  <c r="T113" i="4" s="1"/>
  <c r="R114" i="4"/>
  <c r="R113" i="4" s="1"/>
  <c r="P114" i="4"/>
  <c r="P113" i="4" s="1"/>
  <c r="BI111" i="4"/>
  <c r="BH111" i="4"/>
  <c r="BG111" i="4"/>
  <c r="BF111" i="4"/>
  <c r="T111" i="4"/>
  <c r="R111" i="4"/>
  <c r="P111" i="4"/>
  <c r="BI110" i="4"/>
  <c r="BH110" i="4"/>
  <c r="BG110" i="4"/>
  <c r="BF110" i="4"/>
  <c r="T110" i="4"/>
  <c r="R110" i="4"/>
  <c r="P110" i="4"/>
  <c r="BI105" i="4"/>
  <c r="BH105" i="4"/>
  <c r="BG105" i="4"/>
  <c r="BF105" i="4"/>
  <c r="T105" i="4"/>
  <c r="R105" i="4"/>
  <c r="P105" i="4"/>
  <c r="BI103" i="4"/>
  <c r="BH103" i="4"/>
  <c r="BG103" i="4"/>
  <c r="BF103" i="4"/>
  <c r="T103" i="4"/>
  <c r="R103" i="4"/>
  <c r="P103" i="4"/>
  <c r="BI102" i="4"/>
  <c r="BH102" i="4"/>
  <c r="BG102" i="4"/>
  <c r="BF102" i="4"/>
  <c r="T102" i="4"/>
  <c r="R102" i="4"/>
  <c r="P102" i="4"/>
  <c r="BI101" i="4"/>
  <c r="BH101" i="4"/>
  <c r="BG101" i="4"/>
  <c r="BF101" i="4"/>
  <c r="T101" i="4"/>
  <c r="R101" i="4"/>
  <c r="P101" i="4"/>
  <c r="BI99" i="4"/>
  <c r="BH99" i="4"/>
  <c r="BG99" i="4"/>
  <c r="BF99" i="4"/>
  <c r="T99" i="4"/>
  <c r="R99" i="4"/>
  <c r="P99" i="4"/>
  <c r="BI96" i="4"/>
  <c r="BH96" i="4"/>
  <c r="BG96" i="4"/>
  <c r="BF96" i="4"/>
  <c r="T96" i="4"/>
  <c r="R96" i="4"/>
  <c r="P96" i="4"/>
  <c r="BI94" i="4"/>
  <c r="BH94" i="4"/>
  <c r="BG94" i="4"/>
  <c r="BF94" i="4"/>
  <c r="T94" i="4"/>
  <c r="R94" i="4"/>
  <c r="P94" i="4"/>
  <c r="BI93" i="4"/>
  <c r="BH93" i="4"/>
  <c r="BG93" i="4"/>
  <c r="BF93" i="4"/>
  <c r="T93" i="4"/>
  <c r="R93" i="4"/>
  <c r="P93" i="4"/>
  <c r="BI92" i="4"/>
  <c r="BH92" i="4"/>
  <c r="BG92" i="4"/>
  <c r="BF92" i="4"/>
  <c r="T92" i="4"/>
  <c r="R92" i="4"/>
  <c r="P92" i="4"/>
  <c r="BI90" i="4"/>
  <c r="BH90" i="4"/>
  <c r="BG90" i="4"/>
  <c r="BF90" i="4"/>
  <c r="T90" i="4"/>
  <c r="R90" i="4"/>
  <c r="P90" i="4"/>
  <c r="BI88" i="4"/>
  <c r="BH88" i="4"/>
  <c r="BG88" i="4"/>
  <c r="BF88" i="4"/>
  <c r="T88" i="4"/>
  <c r="R88" i="4"/>
  <c r="P88" i="4"/>
  <c r="BI86" i="4"/>
  <c r="BH86" i="4"/>
  <c r="BG86" i="4"/>
  <c r="BF86" i="4"/>
  <c r="T86" i="4"/>
  <c r="R86" i="4"/>
  <c r="P86" i="4"/>
  <c r="F80" i="4"/>
  <c r="J79" i="4"/>
  <c r="F79" i="4"/>
  <c r="F77" i="4"/>
  <c r="E75" i="4"/>
  <c r="F55" i="4"/>
  <c r="J54" i="4"/>
  <c r="F54" i="4"/>
  <c r="F52" i="4"/>
  <c r="E50" i="4"/>
  <c r="J24" i="4"/>
  <c r="E24" i="4"/>
  <c r="J55" i="4" s="1"/>
  <c r="J23" i="4"/>
  <c r="J12" i="4"/>
  <c r="J52" i="4" s="1"/>
  <c r="E7" i="4"/>
  <c r="E73" i="4" s="1"/>
  <c r="J37" i="3"/>
  <c r="J36" i="3"/>
  <c r="AY56" i="1"/>
  <c r="J35" i="3"/>
  <c r="AX56" i="1" s="1"/>
  <c r="BI128" i="3"/>
  <c r="BH128" i="3"/>
  <c r="BG128" i="3"/>
  <c r="BF128" i="3"/>
  <c r="T128" i="3"/>
  <c r="R128" i="3"/>
  <c r="P128" i="3"/>
  <c r="BI127" i="3"/>
  <c r="BH127" i="3"/>
  <c r="BG127" i="3"/>
  <c r="BF127" i="3"/>
  <c r="T127" i="3"/>
  <c r="R127" i="3"/>
  <c r="P127" i="3"/>
  <c r="BI125" i="3"/>
  <c r="BH125" i="3"/>
  <c r="BG125" i="3"/>
  <c r="BF125" i="3"/>
  <c r="T125" i="3"/>
  <c r="R125" i="3"/>
  <c r="P125" i="3"/>
  <c r="BI124" i="3"/>
  <c r="BH124" i="3"/>
  <c r="BG124" i="3"/>
  <c r="BF124" i="3"/>
  <c r="T124" i="3"/>
  <c r="R124" i="3"/>
  <c r="P124" i="3"/>
  <c r="BI119" i="3"/>
  <c r="BH119" i="3"/>
  <c r="BG119" i="3"/>
  <c r="BF119" i="3"/>
  <c r="T119" i="3"/>
  <c r="R119" i="3"/>
  <c r="P119" i="3"/>
  <c r="BI117" i="3"/>
  <c r="BH117" i="3"/>
  <c r="BG117" i="3"/>
  <c r="BF117" i="3"/>
  <c r="T117" i="3"/>
  <c r="R117" i="3"/>
  <c r="P117" i="3"/>
  <c r="BI116" i="3"/>
  <c r="BH116" i="3"/>
  <c r="BG116" i="3"/>
  <c r="BF116" i="3"/>
  <c r="T116" i="3"/>
  <c r="R116" i="3"/>
  <c r="P116" i="3"/>
  <c r="BI113" i="3"/>
  <c r="BH113" i="3"/>
  <c r="BG113" i="3"/>
  <c r="BF113" i="3"/>
  <c r="T113" i="3"/>
  <c r="R113" i="3"/>
  <c r="P113" i="3"/>
  <c r="BI110" i="3"/>
  <c r="BH110" i="3"/>
  <c r="BG110" i="3"/>
  <c r="BF110" i="3"/>
  <c r="T110" i="3"/>
  <c r="R110" i="3"/>
  <c r="P110" i="3"/>
  <c r="BI107" i="3"/>
  <c r="BH107" i="3"/>
  <c r="BG107" i="3"/>
  <c r="BF107" i="3"/>
  <c r="T107" i="3"/>
  <c r="R107" i="3"/>
  <c r="P107" i="3"/>
  <c r="BI104" i="3"/>
  <c r="BH104" i="3"/>
  <c r="BG104" i="3"/>
  <c r="BF104" i="3"/>
  <c r="T104" i="3"/>
  <c r="R104" i="3"/>
  <c r="P104" i="3"/>
  <c r="BI101" i="3"/>
  <c r="BH101" i="3"/>
  <c r="BG101" i="3"/>
  <c r="BF101" i="3"/>
  <c r="T101" i="3"/>
  <c r="R101" i="3"/>
  <c r="P101" i="3"/>
  <c r="BI99" i="3"/>
  <c r="BH99" i="3"/>
  <c r="BG99" i="3"/>
  <c r="BF99" i="3"/>
  <c r="T99" i="3"/>
  <c r="R99" i="3"/>
  <c r="P99" i="3"/>
  <c r="BI97" i="3"/>
  <c r="BH97" i="3"/>
  <c r="BG97" i="3"/>
  <c r="BF97" i="3"/>
  <c r="T97" i="3"/>
  <c r="R97" i="3"/>
  <c r="P97" i="3"/>
  <c r="BI95" i="3"/>
  <c r="BH95" i="3"/>
  <c r="BG95" i="3"/>
  <c r="BF95" i="3"/>
  <c r="T95" i="3"/>
  <c r="R95" i="3"/>
  <c r="P95" i="3"/>
  <c r="BI93" i="3"/>
  <c r="BH93" i="3"/>
  <c r="BG93" i="3"/>
  <c r="BF93" i="3"/>
  <c r="T93" i="3"/>
  <c r="R93" i="3"/>
  <c r="P93" i="3"/>
  <c r="BI90" i="3"/>
  <c r="BH90" i="3"/>
  <c r="BG90" i="3"/>
  <c r="BF90" i="3"/>
  <c r="T90" i="3"/>
  <c r="R90" i="3"/>
  <c r="P90" i="3"/>
  <c r="BI88" i="3"/>
  <c r="BH88" i="3"/>
  <c r="BG88" i="3"/>
  <c r="BF88" i="3"/>
  <c r="T88" i="3"/>
  <c r="R88" i="3"/>
  <c r="P88" i="3"/>
  <c r="F82" i="3"/>
  <c r="J81" i="3"/>
  <c r="F81" i="3"/>
  <c r="F79" i="3"/>
  <c r="E77" i="3"/>
  <c r="F55" i="3"/>
  <c r="J54" i="3"/>
  <c r="F54" i="3"/>
  <c r="F52" i="3"/>
  <c r="E50" i="3"/>
  <c r="J24" i="3"/>
  <c r="E24" i="3"/>
  <c r="J82" i="3" s="1"/>
  <c r="J23" i="3"/>
  <c r="J12" i="3"/>
  <c r="J79" i="3"/>
  <c r="E7" i="3"/>
  <c r="E75" i="3" s="1"/>
  <c r="J37" i="2"/>
  <c r="J36" i="2"/>
  <c r="AY55" i="1" s="1"/>
  <c r="J35" i="2"/>
  <c r="AX55" i="1" s="1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5" i="2"/>
  <c r="BH155" i="2"/>
  <c r="BG155" i="2"/>
  <c r="BF155" i="2"/>
  <c r="T155" i="2"/>
  <c r="R155" i="2"/>
  <c r="P155" i="2"/>
  <c r="BI151" i="2"/>
  <c r="BH151" i="2"/>
  <c r="BG151" i="2"/>
  <c r="BF151" i="2"/>
  <c r="T151" i="2"/>
  <c r="R151" i="2"/>
  <c r="P151" i="2"/>
  <c r="BI148" i="2"/>
  <c r="BH148" i="2"/>
  <c r="BG148" i="2"/>
  <c r="BF148" i="2"/>
  <c r="T148" i="2"/>
  <c r="R148" i="2"/>
  <c r="P148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3" i="2"/>
  <c r="BH133" i="2"/>
  <c r="BG133" i="2"/>
  <c r="BF133" i="2"/>
  <c r="T133" i="2"/>
  <c r="R133" i="2"/>
  <c r="P133" i="2"/>
  <c r="BI130" i="2"/>
  <c r="BH130" i="2"/>
  <c r="BG130" i="2"/>
  <c r="BF130" i="2"/>
  <c r="T130" i="2"/>
  <c r="T129" i="2" s="1"/>
  <c r="R130" i="2"/>
  <c r="R129" i="2" s="1"/>
  <c r="P130" i="2"/>
  <c r="P129" i="2" s="1"/>
  <c r="BI127" i="2"/>
  <c r="BH127" i="2"/>
  <c r="BG127" i="2"/>
  <c r="BF127" i="2"/>
  <c r="T127" i="2"/>
  <c r="R127" i="2"/>
  <c r="P127" i="2"/>
  <c r="BI126" i="2"/>
  <c r="BH126" i="2"/>
  <c r="BG126" i="2"/>
  <c r="BF126" i="2"/>
  <c r="T126" i="2"/>
  <c r="R126" i="2"/>
  <c r="P126" i="2"/>
  <c r="BI124" i="2"/>
  <c r="BH124" i="2"/>
  <c r="BG124" i="2"/>
  <c r="BF124" i="2"/>
  <c r="T124" i="2"/>
  <c r="R124" i="2"/>
  <c r="P124" i="2"/>
  <c r="BI122" i="2"/>
  <c r="BH122" i="2"/>
  <c r="BG122" i="2"/>
  <c r="BF122" i="2"/>
  <c r="T122" i="2"/>
  <c r="R122" i="2"/>
  <c r="P122" i="2"/>
  <c r="BI120" i="2"/>
  <c r="BH120" i="2"/>
  <c r="BG120" i="2"/>
  <c r="BF120" i="2"/>
  <c r="T120" i="2"/>
  <c r="R120" i="2"/>
  <c r="P120" i="2"/>
  <c r="BI118" i="2"/>
  <c r="BH118" i="2"/>
  <c r="BG118" i="2"/>
  <c r="BF118" i="2"/>
  <c r="T118" i="2"/>
  <c r="R118" i="2"/>
  <c r="P118" i="2"/>
  <c r="BI116" i="2"/>
  <c r="BH116" i="2"/>
  <c r="BG116" i="2"/>
  <c r="BF116" i="2"/>
  <c r="T116" i="2"/>
  <c r="R116" i="2"/>
  <c r="P116" i="2"/>
  <c r="BI113" i="2"/>
  <c r="BH113" i="2"/>
  <c r="BG113" i="2"/>
  <c r="BF113" i="2"/>
  <c r="T113" i="2"/>
  <c r="R113" i="2"/>
  <c r="P113" i="2"/>
  <c r="BI111" i="2"/>
  <c r="BH111" i="2"/>
  <c r="BG111" i="2"/>
  <c r="BF111" i="2"/>
  <c r="T111" i="2"/>
  <c r="R111" i="2"/>
  <c r="P111" i="2"/>
  <c r="BI109" i="2"/>
  <c r="BH109" i="2"/>
  <c r="BG109" i="2"/>
  <c r="BF109" i="2"/>
  <c r="T109" i="2"/>
  <c r="R109" i="2"/>
  <c r="P109" i="2"/>
  <c r="BI107" i="2"/>
  <c r="BH107" i="2"/>
  <c r="BG107" i="2"/>
  <c r="BF107" i="2"/>
  <c r="T107" i="2"/>
  <c r="R107" i="2"/>
  <c r="P107" i="2"/>
  <c r="BI105" i="2"/>
  <c r="BH105" i="2"/>
  <c r="BG105" i="2"/>
  <c r="BF105" i="2"/>
  <c r="T105" i="2"/>
  <c r="R105" i="2"/>
  <c r="P105" i="2"/>
  <c r="BI103" i="2"/>
  <c r="BH103" i="2"/>
  <c r="BG103" i="2"/>
  <c r="BF103" i="2"/>
  <c r="T103" i="2"/>
  <c r="R103" i="2"/>
  <c r="P103" i="2"/>
  <c r="BI101" i="2"/>
  <c r="BH101" i="2"/>
  <c r="BG101" i="2"/>
  <c r="BF101" i="2"/>
  <c r="T101" i="2"/>
  <c r="R101" i="2"/>
  <c r="P101" i="2"/>
  <c r="BI99" i="2"/>
  <c r="BH99" i="2"/>
  <c r="BG99" i="2"/>
  <c r="BF99" i="2"/>
  <c r="T99" i="2"/>
  <c r="R99" i="2"/>
  <c r="P99" i="2"/>
  <c r="BI96" i="2"/>
  <c r="BH96" i="2"/>
  <c r="BG96" i="2"/>
  <c r="BF96" i="2"/>
  <c r="T96" i="2"/>
  <c r="R96" i="2"/>
  <c r="P96" i="2"/>
  <c r="BI94" i="2"/>
  <c r="BH94" i="2"/>
  <c r="BG94" i="2"/>
  <c r="BF94" i="2"/>
  <c r="T94" i="2"/>
  <c r="R94" i="2"/>
  <c r="P94" i="2"/>
  <c r="BI92" i="2"/>
  <c r="BH92" i="2"/>
  <c r="BG92" i="2"/>
  <c r="BF92" i="2"/>
  <c r="T92" i="2"/>
  <c r="R92" i="2"/>
  <c r="P92" i="2"/>
  <c r="BI89" i="2"/>
  <c r="BH89" i="2"/>
  <c r="BG89" i="2"/>
  <c r="BF89" i="2"/>
  <c r="T89" i="2"/>
  <c r="R89" i="2"/>
  <c r="P89" i="2"/>
  <c r="F83" i="2"/>
  <c r="J82" i="2"/>
  <c r="F82" i="2"/>
  <c r="F80" i="2"/>
  <c r="E78" i="2"/>
  <c r="F55" i="2"/>
  <c r="J54" i="2"/>
  <c r="F54" i="2"/>
  <c r="F52" i="2"/>
  <c r="E50" i="2"/>
  <c r="J24" i="2"/>
  <c r="E24" i="2"/>
  <c r="J55" i="2" s="1"/>
  <c r="J23" i="2"/>
  <c r="J12" i="2"/>
  <c r="J80" i="2" s="1"/>
  <c r="E7" i="2"/>
  <c r="E48" i="2"/>
  <c r="L50" i="1"/>
  <c r="AM50" i="1"/>
  <c r="AM49" i="1"/>
  <c r="L49" i="1"/>
  <c r="AM47" i="1"/>
  <c r="L47" i="1"/>
  <c r="L45" i="1"/>
  <c r="L44" i="1"/>
  <c r="BK90" i="3"/>
  <c r="J88" i="3"/>
  <c r="BK160" i="2"/>
  <c r="BK159" i="2"/>
  <c r="BK155" i="2"/>
  <c r="J151" i="2"/>
  <c r="J143" i="2"/>
  <c r="BK141" i="2"/>
  <c r="J139" i="2"/>
  <c r="J138" i="2"/>
  <c r="J137" i="2"/>
  <c r="J133" i="2"/>
  <c r="J130" i="2"/>
  <c r="J127" i="2"/>
  <c r="J126" i="2"/>
  <c r="BK124" i="2"/>
  <c r="J122" i="2"/>
  <c r="BK120" i="2"/>
  <c r="J118" i="2"/>
  <c r="BK116" i="2"/>
  <c r="BK111" i="2"/>
  <c r="J109" i="2"/>
  <c r="J107" i="2"/>
  <c r="J105" i="2"/>
  <c r="BK101" i="2"/>
  <c r="J99" i="2"/>
  <c r="J94" i="2"/>
  <c r="BK92" i="2"/>
  <c r="AS54" i="1"/>
  <c r="BK104" i="9"/>
  <c r="BK102" i="9"/>
  <c r="J102" i="9"/>
  <c r="BK100" i="9"/>
  <c r="J100" i="9"/>
  <c r="BK98" i="9"/>
  <c r="J98" i="9"/>
  <c r="J97" i="9"/>
  <c r="J95" i="9"/>
  <c r="J93" i="9"/>
  <c r="BK92" i="9"/>
  <c r="J91" i="9"/>
  <c r="BK90" i="9"/>
  <c r="BK88" i="9"/>
  <c r="BK86" i="9"/>
  <c r="BK99" i="8"/>
  <c r="J97" i="8"/>
  <c r="J96" i="8"/>
  <c r="J94" i="8"/>
  <c r="J93" i="8"/>
  <c r="BK92" i="8"/>
  <c r="BK91" i="8"/>
  <c r="BK90" i="8"/>
  <c r="J89" i="8"/>
  <c r="J88" i="8"/>
  <c r="BK87" i="8"/>
  <c r="BK86" i="8"/>
  <c r="J84" i="8"/>
  <c r="J198" i="7"/>
  <c r="J196" i="7"/>
  <c r="J194" i="7"/>
  <c r="J191" i="7"/>
  <c r="J189" i="7"/>
  <c r="J187" i="7"/>
  <c r="BK183" i="7"/>
  <c r="BK179" i="7"/>
  <c r="J175" i="7"/>
  <c r="J171" i="7"/>
  <c r="J170" i="7"/>
  <c r="BK167" i="7"/>
  <c r="J163" i="7"/>
  <c r="J159" i="7"/>
  <c r="BK153" i="7"/>
  <c r="BK151" i="7"/>
  <c r="BK149" i="7"/>
  <c r="J145" i="7"/>
  <c r="J139" i="7"/>
  <c r="BK133" i="7"/>
  <c r="BK130" i="7"/>
  <c r="BK128" i="7"/>
  <c r="J127" i="7"/>
  <c r="BK124" i="7"/>
  <c r="J120" i="7"/>
  <c r="BK116" i="7"/>
  <c r="BK114" i="7"/>
  <c r="BK110" i="7"/>
  <c r="J108" i="7"/>
  <c r="BK106" i="7"/>
  <c r="BK102" i="7"/>
  <c r="BK100" i="7"/>
  <c r="BK98" i="7"/>
  <c r="BK94" i="7"/>
  <c r="J90" i="7"/>
  <c r="BK126" i="6"/>
  <c r="J125" i="6"/>
  <c r="J123" i="6"/>
  <c r="J121" i="6"/>
  <c r="BK119" i="6"/>
  <c r="J119" i="6"/>
  <c r="BK117" i="6"/>
  <c r="BK115" i="6"/>
  <c r="BK113" i="6"/>
  <c r="BK112" i="6"/>
  <c r="J110" i="6"/>
  <c r="BK108" i="6"/>
  <c r="J106" i="6"/>
  <c r="BK104" i="6"/>
  <c r="J102" i="6"/>
  <c r="BK101" i="6"/>
  <c r="BK99" i="6"/>
  <c r="J98" i="6"/>
  <c r="J97" i="6"/>
  <c r="J96" i="6"/>
  <c r="J94" i="6"/>
  <c r="J90" i="6"/>
  <c r="J88" i="6"/>
  <c r="J139" i="5"/>
  <c r="BK137" i="5"/>
  <c r="J135" i="5"/>
  <c r="BK134" i="5"/>
  <c r="BK132" i="5"/>
  <c r="BK131" i="5"/>
  <c r="J129" i="5"/>
  <c r="BK127" i="5"/>
  <c r="J125" i="5"/>
  <c r="J123" i="5"/>
  <c r="BK121" i="5"/>
  <c r="J118" i="5"/>
  <c r="J117" i="5"/>
  <c r="J114" i="5"/>
  <c r="J111" i="5"/>
  <c r="BK110" i="5"/>
  <c r="J108" i="5"/>
  <c r="BK106" i="5"/>
  <c r="BK103" i="5"/>
  <c r="J100" i="5"/>
  <c r="J95" i="5"/>
  <c r="BK92" i="5"/>
  <c r="BK120" i="4"/>
  <c r="BK118" i="4"/>
  <c r="J114" i="4"/>
  <c r="J111" i="4"/>
  <c r="J110" i="4"/>
  <c r="BK105" i="4"/>
  <c r="BK103" i="4"/>
  <c r="BK102" i="4"/>
  <c r="BK101" i="4"/>
  <c r="BK99" i="4"/>
  <c r="J96" i="4"/>
  <c r="J94" i="4"/>
  <c r="BK93" i="4"/>
  <c r="BK92" i="4"/>
  <c r="BK90" i="4"/>
  <c r="BK88" i="4"/>
  <c r="J86" i="4"/>
  <c r="BK128" i="3"/>
  <c r="J127" i="3"/>
  <c r="BK125" i="3"/>
  <c r="BK124" i="3"/>
  <c r="J119" i="3"/>
  <c r="BK117" i="3"/>
  <c r="J116" i="3"/>
  <c r="BK110" i="3"/>
  <c r="BK107" i="3"/>
  <c r="J104" i="3"/>
  <c r="J101" i="3"/>
  <c r="J99" i="3"/>
  <c r="BK97" i="3"/>
  <c r="BK95" i="3"/>
  <c r="J93" i="3"/>
  <c r="J160" i="2"/>
  <c r="J159" i="2"/>
  <c r="BK158" i="2"/>
  <c r="BK151" i="2"/>
  <c r="J148" i="2"/>
  <c r="BK133" i="2"/>
  <c r="BK126" i="2"/>
  <c r="J124" i="2"/>
  <c r="BK118" i="2"/>
  <c r="J116" i="2"/>
  <c r="BK113" i="2"/>
  <c r="BK109" i="2"/>
  <c r="BK105" i="2"/>
  <c r="BK103" i="2"/>
  <c r="BK99" i="2"/>
  <c r="BK96" i="2"/>
  <c r="J89" i="2"/>
  <c r="J104" i="9"/>
  <c r="BK97" i="9"/>
  <c r="BK95" i="9"/>
  <c r="BK93" i="9"/>
  <c r="J92" i="9"/>
  <c r="BK91" i="9"/>
  <c r="J90" i="9"/>
  <c r="J88" i="9"/>
  <c r="J86" i="9"/>
  <c r="J99" i="8"/>
  <c r="BK97" i="8"/>
  <c r="BK96" i="8"/>
  <c r="BK94" i="8"/>
  <c r="BK93" i="8"/>
  <c r="J92" i="8"/>
  <c r="J91" i="8"/>
  <c r="J90" i="8"/>
  <c r="BK89" i="8"/>
  <c r="BK88" i="8"/>
  <c r="J87" i="8"/>
  <c r="J86" i="8"/>
  <c r="BK84" i="8"/>
  <c r="BK198" i="7"/>
  <c r="BK196" i="7"/>
  <c r="BK194" i="7"/>
  <c r="BK191" i="7"/>
  <c r="BK189" i="7"/>
  <c r="BK187" i="7"/>
  <c r="J183" i="7"/>
  <c r="J179" i="7"/>
  <c r="BK175" i="7"/>
  <c r="BK171" i="7"/>
  <c r="BK170" i="7"/>
  <c r="J167" i="7"/>
  <c r="BK163" i="7"/>
  <c r="BK159" i="7"/>
  <c r="J153" i="7"/>
  <c r="J151" i="7"/>
  <c r="J149" i="7"/>
  <c r="BK145" i="7"/>
  <c r="BK139" i="7"/>
  <c r="J133" i="7"/>
  <c r="J130" i="7"/>
  <c r="J128" i="7"/>
  <c r="BK127" i="7"/>
  <c r="J124" i="7"/>
  <c r="BK120" i="7"/>
  <c r="J116" i="7"/>
  <c r="J114" i="7"/>
  <c r="J110" i="7"/>
  <c r="BK108" i="7"/>
  <c r="J106" i="7"/>
  <c r="J102" i="7"/>
  <c r="J100" i="7"/>
  <c r="J98" i="7"/>
  <c r="J94" i="7"/>
  <c r="BK90" i="7"/>
  <c r="J126" i="6"/>
  <c r="BK125" i="6"/>
  <c r="BK123" i="6"/>
  <c r="BK121" i="6"/>
  <c r="J117" i="6"/>
  <c r="J115" i="6"/>
  <c r="J113" i="6"/>
  <c r="J112" i="6"/>
  <c r="BK110" i="6"/>
  <c r="J108" i="6"/>
  <c r="BK106" i="6"/>
  <c r="J104" i="6"/>
  <c r="BK102" i="6"/>
  <c r="J101" i="6"/>
  <c r="J99" i="6"/>
  <c r="BK98" i="6"/>
  <c r="BK97" i="6"/>
  <c r="BK96" i="6"/>
  <c r="BK94" i="6"/>
  <c r="BK90" i="6"/>
  <c r="BK88" i="6"/>
  <c r="BK139" i="5"/>
  <c r="J137" i="5"/>
  <c r="BK135" i="5"/>
  <c r="J134" i="5"/>
  <c r="J132" i="5"/>
  <c r="J131" i="5"/>
  <c r="BK129" i="5"/>
  <c r="J127" i="5"/>
  <c r="BK125" i="5"/>
  <c r="BK123" i="5"/>
  <c r="J121" i="5"/>
  <c r="BK118" i="5"/>
  <c r="BK117" i="5"/>
  <c r="BK114" i="5"/>
  <c r="BK111" i="5"/>
  <c r="J110" i="5"/>
  <c r="BK108" i="5"/>
  <c r="J106" i="5"/>
  <c r="J103" i="5"/>
  <c r="BK100" i="5"/>
  <c r="BK97" i="5"/>
  <c r="J97" i="5"/>
  <c r="BK95" i="5"/>
  <c r="J92" i="5"/>
  <c r="J120" i="4"/>
  <c r="J118" i="4"/>
  <c r="BK114" i="4"/>
  <c r="BK111" i="4"/>
  <c r="BK110" i="4"/>
  <c r="J105" i="4"/>
  <c r="J103" i="4"/>
  <c r="J102" i="4"/>
  <c r="J101" i="4"/>
  <c r="J99" i="4"/>
  <c r="BK96" i="4"/>
  <c r="BK94" i="4"/>
  <c r="J93" i="4"/>
  <c r="J92" i="4"/>
  <c r="J90" i="4"/>
  <c r="J88" i="4"/>
  <c r="BK86" i="4"/>
  <c r="J128" i="3"/>
  <c r="BK127" i="3"/>
  <c r="J125" i="3"/>
  <c r="J124" i="3"/>
  <c r="BK119" i="3"/>
  <c r="J117" i="3"/>
  <c r="BK116" i="3"/>
  <c r="BK113" i="3"/>
  <c r="J113" i="3"/>
  <c r="J110" i="3"/>
  <c r="J107" i="3"/>
  <c r="BK104" i="3"/>
  <c r="BK101" i="3"/>
  <c r="BK99" i="3"/>
  <c r="J97" i="3"/>
  <c r="J95" i="3"/>
  <c r="BK93" i="3"/>
  <c r="J90" i="3"/>
  <c r="BK88" i="3"/>
  <c r="J158" i="2"/>
  <c r="J155" i="2"/>
  <c r="BK148" i="2"/>
  <c r="BK143" i="2"/>
  <c r="J141" i="2"/>
  <c r="BK139" i="2"/>
  <c r="BK138" i="2"/>
  <c r="BK137" i="2"/>
  <c r="BK130" i="2"/>
  <c r="BK127" i="2"/>
  <c r="BK122" i="2"/>
  <c r="J120" i="2"/>
  <c r="J113" i="2"/>
  <c r="J111" i="2"/>
  <c r="BK107" i="2"/>
  <c r="J103" i="2"/>
  <c r="J101" i="2"/>
  <c r="J96" i="2"/>
  <c r="BK94" i="2"/>
  <c r="J92" i="2"/>
  <c r="BK89" i="2"/>
  <c r="R86" i="6" l="1"/>
  <c r="R85" i="9"/>
  <c r="R84" i="9" s="1"/>
  <c r="R83" i="9" s="1"/>
  <c r="R99" i="9"/>
  <c r="T88" i="2"/>
  <c r="T87" i="2" s="1"/>
  <c r="BK132" i="2"/>
  <c r="J132" i="2" s="1"/>
  <c r="J63" i="2" s="1"/>
  <c r="T132" i="2"/>
  <c r="T157" i="2"/>
  <c r="T147" i="2"/>
  <c r="T146" i="2"/>
  <c r="BK87" i="3"/>
  <c r="J87" i="3"/>
  <c r="J61" i="3" s="1"/>
  <c r="P87" i="3"/>
  <c r="BK92" i="3"/>
  <c r="J92" i="3"/>
  <c r="J62" i="3"/>
  <c r="R92" i="3"/>
  <c r="BK103" i="3"/>
  <c r="J103" i="3"/>
  <c r="J63" i="3" s="1"/>
  <c r="R103" i="3"/>
  <c r="P123" i="3"/>
  <c r="P122" i="3"/>
  <c r="R123" i="3"/>
  <c r="R122" i="3"/>
  <c r="BK85" i="4"/>
  <c r="T85" i="4"/>
  <c r="BK117" i="4"/>
  <c r="J117" i="4"/>
  <c r="J63" i="4" s="1"/>
  <c r="T117" i="4"/>
  <c r="P91" i="5"/>
  <c r="T91" i="5"/>
  <c r="BK102" i="5"/>
  <c r="J102" i="5"/>
  <c r="J63" i="5" s="1"/>
  <c r="R102" i="5"/>
  <c r="BK107" i="5"/>
  <c r="J107" i="5"/>
  <c r="J64" i="5"/>
  <c r="R107" i="5"/>
  <c r="P116" i="5"/>
  <c r="T116" i="5"/>
  <c r="P136" i="5"/>
  <c r="T136" i="5"/>
  <c r="P93" i="6"/>
  <c r="T93" i="6"/>
  <c r="P114" i="6"/>
  <c r="R114" i="6"/>
  <c r="BK89" i="7"/>
  <c r="J89" i="7"/>
  <c r="J61" i="7" s="1"/>
  <c r="T89" i="7"/>
  <c r="P144" i="7"/>
  <c r="T144" i="7"/>
  <c r="P158" i="7"/>
  <c r="T158" i="7"/>
  <c r="P169" i="7"/>
  <c r="R169" i="7"/>
  <c r="BK193" i="7"/>
  <c r="J193" i="7"/>
  <c r="J67" i="7" s="1"/>
  <c r="R193" i="7"/>
  <c r="R192" i="7"/>
  <c r="BK83" i="8"/>
  <c r="BK82" i="8"/>
  <c r="BK81" i="8"/>
  <c r="J81" i="8" s="1"/>
  <c r="J30" i="8" s="1"/>
  <c r="AG61" i="1" s="1"/>
  <c r="T83" i="8"/>
  <c r="T82" i="8" s="1"/>
  <c r="T81" i="8" s="1"/>
  <c r="BK85" i="9"/>
  <c r="R88" i="2"/>
  <c r="R132" i="2"/>
  <c r="R87" i="2" s="1"/>
  <c r="BK157" i="2"/>
  <c r="J157" i="2"/>
  <c r="J66" i="2" s="1"/>
  <c r="P157" i="2"/>
  <c r="P147" i="2"/>
  <c r="P146" i="2"/>
  <c r="R87" i="3"/>
  <c r="R86" i="3"/>
  <c r="R85" i="3" s="1"/>
  <c r="T87" i="3"/>
  <c r="P92" i="3"/>
  <c r="T92" i="3"/>
  <c r="P103" i="3"/>
  <c r="T103" i="3"/>
  <c r="BK123" i="3"/>
  <c r="J123" i="3"/>
  <c r="J65" i="3" s="1"/>
  <c r="T123" i="3"/>
  <c r="T122" i="3" s="1"/>
  <c r="P85" i="4"/>
  <c r="P84" i="4"/>
  <c r="P83" i="4"/>
  <c r="AU57" i="1"/>
  <c r="R85" i="4"/>
  <c r="R84" i="4" s="1"/>
  <c r="R83" i="4" s="1"/>
  <c r="P117" i="4"/>
  <c r="R117" i="4"/>
  <c r="BK91" i="5"/>
  <c r="J91" i="5"/>
  <c r="J61" i="5"/>
  <c r="R91" i="5"/>
  <c r="R90" i="5" s="1"/>
  <c r="P102" i="5"/>
  <c r="T102" i="5"/>
  <c r="P107" i="5"/>
  <c r="T107" i="5"/>
  <c r="BK116" i="5"/>
  <c r="J116" i="5"/>
  <c r="J68" i="5"/>
  <c r="R116" i="5"/>
  <c r="BK136" i="5"/>
  <c r="J136" i="5" s="1"/>
  <c r="J69" i="5" s="1"/>
  <c r="R136" i="5"/>
  <c r="BK93" i="6"/>
  <c r="J93" i="6" s="1"/>
  <c r="J64" i="6" s="1"/>
  <c r="R93" i="6"/>
  <c r="R92" i="6"/>
  <c r="R85" i="6" s="1"/>
  <c r="BK114" i="6"/>
  <c r="J114" i="6" s="1"/>
  <c r="J65" i="6" s="1"/>
  <c r="T114" i="6"/>
  <c r="P89" i="7"/>
  <c r="P88" i="7" s="1"/>
  <c r="R89" i="7"/>
  <c r="BK144" i="7"/>
  <c r="J144" i="7"/>
  <c r="J63" i="7" s="1"/>
  <c r="R144" i="7"/>
  <c r="BK158" i="7"/>
  <c r="J158" i="7"/>
  <c r="J64" i="7" s="1"/>
  <c r="R158" i="7"/>
  <c r="BK169" i="7"/>
  <c r="J169" i="7"/>
  <c r="J65" i="7" s="1"/>
  <c r="T169" i="7"/>
  <c r="P193" i="7"/>
  <c r="P192" i="7"/>
  <c r="T193" i="7"/>
  <c r="T192" i="7"/>
  <c r="P83" i="8"/>
  <c r="P82" i="8"/>
  <c r="P81" i="8" s="1"/>
  <c r="AU61" i="1" s="1"/>
  <c r="R83" i="8"/>
  <c r="R82" i="8"/>
  <c r="R81" i="8" s="1"/>
  <c r="T85" i="9"/>
  <c r="BK99" i="9"/>
  <c r="J99" i="9" s="1"/>
  <c r="J62" i="9" s="1"/>
  <c r="T99" i="9"/>
  <c r="BK88" i="2"/>
  <c r="J88" i="2"/>
  <c r="J61" i="2" s="1"/>
  <c r="P88" i="2"/>
  <c r="P87" i="2" s="1"/>
  <c r="P132" i="2"/>
  <c r="R157" i="2"/>
  <c r="R147" i="2"/>
  <c r="R146" i="2"/>
  <c r="P85" i="9"/>
  <c r="P84" i="9" s="1"/>
  <c r="P83" i="9" s="1"/>
  <c r="AU62" i="1" s="1"/>
  <c r="P99" i="9"/>
  <c r="BK103" i="9"/>
  <c r="J103" i="9"/>
  <c r="J63" i="9"/>
  <c r="J52" i="2"/>
  <c r="E76" i="2"/>
  <c r="J83" i="2"/>
  <c r="BE92" i="2"/>
  <c r="BE120" i="2"/>
  <c r="BE126" i="2"/>
  <c r="BE127" i="2"/>
  <c r="BE133" i="2"/>
  <c r="BE138" i="2"/>
  <c r="BK147" i="2"/>
  <c r="J147" i="2"/>
  <c r="J65" i="2" s="1"/>
  <c r="E48" i="3"/>
  <c r="J52" i="3"/>
  <c r="BE95" i="3"/>
  <c r="BE99" i="3"/>
  <c r="BE104" i="3"/>
  <c r="BE107" i="3"/>
  <c r="BE110" i="3"/>
  <c r="BE113" i="3"/>
  <c r="BE117" i="3"/>
  <c r="BE124" i="3"/>
  <c r="E48" i="4"/>
  <c r="J77" i="4"/>
  <c r="J80" i="4"/>
  <c r="BE86" i="4"/>
  <c r="BE88" i="4"/>
  <c r="BE93" i="4"/>
  <c r="BE96" i="4"/>
  <c r="BE101" i="4"/>
  <c r="BE102" i="4"/>
  <c r="BE103" i="4"/>
  <c r="BE105" i="4"/>
  <c r="BE118" i="4"/>
  <c r="E48" i="5"/>
  <c r="J55" i="5"/>
  <c r="BE95" i="5"/>
  <c r="BE100" i="5"/>
  <c r="BE103" i="5"/>
  <c r="BE110" i="5"/>
  <c r="BE111" i="5"/>
  <c r="BE114" i="5"/>
  <c r="BE117" i="5"/>
  <c r="BE121" i="5"/>
  <c r="BE127" i="5"/>
  <c r="BE131" i="5"/>
  <c r="BE134" i="5"/>
  <c r="BE137" i="5"/>
  <c r="BE139" i="5"/>
  <c r="J52" i="6"/>
  <c r="E75" i="6"/>
  <c r="J82" i="6"/>
  <c r="BE96" i="6"/>
  <c r="BE97" i="6"/>
  <c r="BE98" i="6"/>
  <c r="BE101" i="6"/>
  <c r="BE104" i="6"/>
  <c r="BE112" i="6"/>
  <c r="BE119" i="6"/>
  <c r="BE121" i="6"/>
  <c r="BE125" i="6"/>
  <c r="J52" i="7"/>
  <c r="J55" i="7"/>
  <c r="E77" i="7"/>
  <c r="BE94" i="7"/>
  <c r="BE108" i="7"/>
  <c r="BE110" i="7"/>
  <c r="BE116" i="7"/>
  <c r="BE124" i="7"/>
  <c r="BE128" i="7"/>
  <c r="BE145" i="7"/>
  <c r="BE159" i="7"/>
  <c r="BE170" i="7"/>
  <c r="BE171" i="7"/>
  <c r="BE183" i="7"/>
  <c r="BE191" i="7"/>
  <c r="BE194" i="7"/>
  <c r="J55" i="8"/>
  <c r="BE87" i="8"/>
  <c r="BE90" i="8"/>
  <c r="BE92" i="8"/>
  <c r="BE93" i="8"/>
  <c r="BE94" i="8"/>
  <c r="BE96" i="8"/>
  <c r="BE99" i="8"/>
  <c r="E48" i="9"/>
  <c r="J52" i="9"/>
  <c r="J55" i="9"/>
  <c r="BE88" i="9"/>
  <c r="BE90" i="9"/>
  <c r="BE91" i="9"/>
  <c r="BE92" i="9"/>
  <c r="BE93" i="9"/>
  <c r="BE104" i="9"/>
  <c r="BE94" i="2"/>
  <c r="BE96" i="2"/>
  <c r="BE101" i="2"/>
  <c r="BE103" i="2"/>
  <c r="BE107" i="2"/>
  <c r="BE111" i="2"/>
  <c r="BE116" i="2"/>
  <c r="BE124" i="2"/>
  <c r="BE137" i="2"/>
  <c r="BE141" i="2"/>
  <c r="BE143" i="2"/>
  <c r="BE155" i="2"/>
  <c r="BE159" i="2"/>
  <c r="BE160" i="2"/>
  <c r="BE88" i="3"/>
  <c r="BE90" i="3"/>
  <c r="BE93" i="3"/>
  <c r="BE97" i="3"/>
  <c r="BE101" i="3"/>
  <c r="BE116" i="3"/>
  <c r="BE119" i="3"/>
  <c r="BE125" i="3"/>
  <c r="BE127" i="3"/>
  <c r="BE128" i="3"/>
  <c r="BE90" i="4"/>
  <c r="BE92" i="4"/>
  <c r="BE94" i="4"/>
  <c r="BE99" i="4"/>
  <c r="BE110" i="4"/>
  <c r="BE111" i="4"/>
  <c r="BE114" i="4"/>
  <c r="BE120" i="4"/>
  <c r="BK113" i="4"/>
  <c r="J113" i="4"/>
  <c r="J62" i="4"/>
  <c r="J52" i="5"/>
  <c r="BE92" i="5"/>
  <c r="BE97" i="5"/>
  <c r="BE106" i="5"/>
  <c r="BE108" i="5"/>
  <c r="BE118" i="5"/>
  <c r="BE123" i="5"/>
  <c r="BE125" i="5"/>
  <c r="BE129" i="5"/>
  <c r="BE132" i="5"/>
  <c r="BE135" i="5"/>
  <c r="BK99" i="5"/>
  <c r="J99" i="5" s="1"/>
  <c r="J62" i="5" s="1"/>
  <c r="BK113" i="5"/>
  <c r="J113" i="5"/>
  <c r="J66" i="5" s="1"/>
  <c r="BE88" i="6"/>
  <c r="BE90" i="6"/>
  <c r="BE94" i="6"/>
  <c r="BE99" i="6"/>
  <c r="BE102" i="6"/>
  <c r="BE106" i="6"/>
  <c r="BE108" i="6"/>
  <c r="BE110" i="6"/>
  <c r="BE113" i="6"/>
  <c r="BE115" i="6"/>
  <c r="BE117" i="6"/>
  <c r="BE123" i="6"/>
  <c r="BE126" i="6"/>
  <c r="BK87" i="6"/>
  <c r="BK89" i="6"/>
  <c r="J89" i="6" s="1"/>
  <c r="J62" i="6" s="1"/>
  <c r="BE90" i="7"/>
  <c r="BE98" i="7"/>
  <c r="BE100" i="7"/>
  <c r="BE102" i="7"/>
  <c r="BE106" i="7"/>
  <c r="BE114" i="7"/>
  <c r="BE120" i="7"/>
  <c r="BE127" i="7"/>
  <c r="BE130" i="7"/>
  <c r="BE133" i="7"/>
  <c r="BE139" i="7"/>
  <c r="BE149" i="7"/>
  <c r="BE151" i="7"/>
  <c r="BE153" i="7"/>
  <c r="BE163" i="7"/>
  <c r="BE167" i="7"/>
  <c r="BE175" i="7"/>
  <c r="BE179" i="7"/>
  <c r="BE187" i="7"/>
  <c r="BE189" i="7"/>
  <c r="BE196" i="7"/>
  <c r="BE198" i="7"/>
  <c r="BK138" i="7"/>
  <c r="J138" i="7"/>
  <c r="J62" i="7" s="1"/>
  <c r="E48" i="8"/>
  <c r="J52" i="8"/>
  <c r="BE84" i="8"/>
  <c r="BE86" i="8"/>
  <c r="BE88" i="8"/>
  <c r="BE89" i="8"/>
  <c r="BE91" i="8"/>
  <c r="BE97" i="8"/>
  <c r="BE86" i="9"/>
  <c r="BE95" i="9"/>
  <c r="BE97" i="9"/>
  <c r="BE98" i="9"/>
  <c r="BE100" i="9"/>
  <c r="BE102" i="9"/>
  <c r="BE89" i="2"/>
  <c r="BE99" i="2"/>
  <c r="BE105" i="2"/>
  <c r="BE109" i="2"/>
  <c r="BE113" i="2"/>
  <c r="BE118" i="2"/>
  <c r="BE122" i="2"/>
  <c r="BE130" i="2"/>
  <c r="BE139" i="2"/>
  <c r="BE148" i="2"/>
  <c r="BE151" i="2"/>
  <c r="BE158" i="2"/>
  <c r="BK129" i="2"/>
  <c r="J129" i="2"/>
  <c r="J62" i="2"/>
  <c r="J55" i="3"/>
  <c r="F34" i="2"/>
  <c r="BA55" i="1" s="1"/>
  <c r="F34" i="9"/>
  <c r="BA62" i="1" s="1"/>
  <c r="J34" i="4"/>
  <c r="AW57" i="1" s="1"/>
  <c r="J34" i="5"/>
  <c r="AW58" i="1" s="1"/>
  <c r="F37" i="6"/>
  <c r="BD59" i="1" s="1"/>
  <c r="J34" i="7"/>
  <c r="AW60" i="1" s="1"/>
  <c r="F36" i="8"/>
  <c r="BC61" i="1" s="1"/>
  <c r="F35" i="9"/>
  <c r="BB62" i="1" s="1"/>
  <c r="F36" i="2"/>
  <c r="BC55" i="1" s="1"/>
  <c r="F34" i="3"/>
  <c r="BA56" i="1" s="1"/>
  <c r="F34" i="4"/>
  <c r="BA57" i="1" s="1"/>
  <c r="F37" i="4"/>
  <c r="BD57" i="1" s="1"/>
  <c r="F36" i="5"/>
  <c r="BC58" i="1" s="1"/>
  <c r="F36" i="6"/>
  <c r="BC59" i="1" s="1"/>
  <c r="F34" i="7"/>
  <c r="BA60" i="1" s="1"/>
  <c r="J34" i="8"/>
  <c r="AW61" i="1" s="1"/>
  <c r="J34" i="9"/>
  <c r="AW62" i="1" s="1"/>
  <c r="F35" i="2"/>
  <c r="BB55" i="1" s="1"/>
  <c r="F36" i="3"/>
  <c r="BC56" i="1" s="1"/>
  <c r="F37" i="5"/>
  <c r="BD58" i="1" s="1"/>
  <c r="F35" i="6"/>
  <c r="BB59" i="1" s="1"/>
  <c r="F35" i="8"/>
  <c r="BB61" i="1" s="1"/>
  <c r="F37" i="2"/>
  <c r="BD55" i="1" s="1"/>
  <c r="F35" i="3"/>
  <c r="BB56" i="1" s="1"/>
  <c r="F37" i="3"/>
  <c r="BD56" i="1" s="1"/>
  <c r="F35" i="4"/>
  <c r="BB57" i="1" s="1"/>
  <c r="F35" i="5"/>
  <c r="BB58" i="1" s="1"/>
  <c r="J34" i="6"/>
  <c r="AW59" i="1" s="1"/>
  <c r="F35" i="7"/>
  <c r="BB60" i="1" s="1"/>
  <c r="F36" i="7"/>
  <c r="BC60" i="1" s="1"/>
  <c r="F37" i="8"/>
  <c r="BD61" i="1" s="1"/>
  <c r="F37" i="9"/>
  <c r="BD62" i="1" s="1"/>
  <c r="J34" i="3"/>
  <c r="AW56" i="1" s="1"/>
  <c r="F36" i="4"/>
  <c r="BC57" i="1" s="1"/>
  <c r="F34" i="5"/>
  <c r="BA58" i="1" s="1"/>
  <c r="F34" i="6"/>
  <c r="BA59" i="1" s="1"/>
  <c r="F37" i="7"/>
  <c r="BD60" i="1" s="1"/>
  <c r="F34" i="8"/>
  <c r="BA61" i="1" s="1"/>
  <c r="F36" i="9"/>
  <c r="BC62" i="1" s="1"/>
  <c r="J34" i="2"/>
  <c r="AW55" i="1" s="1"/>
  <c r="BK86" i="6" l="1"/>
  <c r="J86" i="6"/>
  <c r="J60" i="6"/>
  <c r="P86" i="2"/>
  <c r="AU55" i="1"/>
  <c r="T86" i="3"/>
  <c r="T85" i="3" s="1"/>
  <c r="R86" i="2"/>
  <c r="T92" i="6"/>
  <c r="T85" i="6"/>
  <c r="T115" i="5"/>
  <c r="P90" i="5"/>
  <c r="BK84" i="4"/>
  <c r="J84" i="4"/>
  <c r="J60" i="4" s="1"/>
  <c r="T84" i="9"/>
  <c r="T83" i="9" s="1"/>
  <c r="P87" i="7"/>
  <c r="AU60" i="1"/>
  <c r="T88" i="7"/>
  <c r="T87" i="7"/>
  <c r="P92" i="6"/>
  <c r="P85" i="6" s="1"/>
  <c r="AU59" i="1" s="1"/>
  <c r="P115" i="5"/>
  <c r="T90" i="5"/>
  <c r="T89" i="5" s="1"/>
  <c r="T84" i="4"/>
  <c r="T83" i="4"/>
  <c r="P86" i="3"/>
  <c r="P85" i="3" s="1"/>
  <c r="AU56" i="1" s="1"/>
  <c r="T86" i="2"/>
  <c r="R88" i="7"/>
  <c r="R87" i="7" s="1"/>
  <c r="R115" i="5"/>
  <c r="R89" i="5"/>
  <c r="BK84" i="9"/>
  <c r="J84" i="9" s="1"/>
  <c r="J60" i="9" s="1"/>
  <c r="BK87" i="2"/>
  <c r="J87" i="2"/>
  <c r="J60" i="2" s="1"/>
  <c r="BK122" i="3"/>
  <c r="J122" i="3"/>
  <c r="J64" i="3"/>
  <c r="J85" i="4"/>
  <c r="J61" i="4"/>
  <c r="BK90" i="5"/>
  <c r="BK112" i="5"/>
  <c r="BK89" i="5" s="1"/>
  <c r="J89" i="5" s="1"/>
  <c r="J59" i="5" s="1"/>
  <c r="J112" i="5"/>
  <c r="J65" i="5" s="1"/>
  <c r="BK115" i="5"/>
  <c r="J115" i="5" s="1"/>
  <c r="J67" i="5" s="1"/>
  <c r="J87" i="6"/>
  <c r="J61" i="6"/>
  <c r="BK88" i="7"/>
  <c r="J88" i="7"/>
  <c r="J60" i="7" s="1"/>
  <c r="BK192" i="7"/>
  <c r="J192" i="7" s="1"/>
  <c r="J66" i="7" s="1"/>
  <c r="J59" i="8"/>
  <c r="J82" i="8"/>
  <c r="J60" i="8"/>
  <c r="J83" i="8"/>
  <c r="J61" i="8" s="1"/>
  <c r="J85" i="9"/>
  <c r="J61" i="9" s="1"/>
  <c r="BK86" i="3"/>
  <c r="J86" i="3" s="1"/>
  <c r="J60" i="3" s="1"/>
  <c r="BK92" i="6"/>
  <c r="J92" i="6"/>
  <c r="J63" i="6" s="1"/>
  <c r="BK146" i="2"/>
  <c r="J146" i="2" s="1"/>
  <c r="J64" i="2" s="1"/>
  <c r="BB54" i="1"/>
  <c r="W31" i="1" s="1"/>
  <c r="F33" i="4"/>
  <c r="AZ57" i="1" s="1"/>
  <c r="J33" i="6"/>
  <c r="AV59" i="1"/>
  <c r="AT59" i="1" s="1"/>
  <c r="F33" i="9"/>
  <c r="AZ62" i="1" s="1"/>
  <c r="BC54" i="1"/>
  <c r="AY54" i="1" s="1"/>
  <c r="J33" i="3"/>
  <c r="AV56" i="1" s="1"/>
  <c r="AT56" i="1" s="1"/>
  <c r="F33" i="6"/>
  <c r="AZ59" i="1" s="1"/>
  <c r="BA54" i="1"/>
  <c r="AW54" i="1" s="1"/>
  <c r="AK30" i="1" s="1"/>
  <c r="F33" i="3"/>
  <c r="AZ56" i="1" s="1"/>
  <c r="J33" i="5"/>
  <c r="AV58" i="1" s="1"/>
  <c r="AT58" i="1" s="1"/>
  <c r="J33" i="8"/>
  <c r="AV61" i="1"/>
  <c r="AT61" i="1"/>
  <c r="J33" i="9"/>
  <c r="AV62" i="1" s="1"/>
  <c r="AT62" i="1" s="1"/>
  <c r="J33" i="2"/>
  <c r="AV55" i="1" s="1"/>
  <c r="AT55" i="1" s="1"/>
  <c r="F33" i="5"/>
  <c r="AZ58" i="1"/>
  <c r="J33" i="7"/>
  <c r="AV60" i="1" s="1"/>
  <c r="AT60" i="1" s="1"/>
  <c r="F33" i="2"/>
  <c r="AZ55" i="1" s="1"/>
  <c r="F33" i="7"/>
  <c r="AZ60" i="1"/>
  <c r="J33" i="4"/>
  <c r="AV57" i="1" s="1"/>
  <c r="AT57" i="1" s="1"/>
  <c r="F33" i="8"/>
  <c r="AZ61" i="1" s="1"/>
  <c r="BD54" i="1"/>
  <c r="W33" i="1" s="1"/>
  <c r="P89" i="5" l="1"/>
  <c r="AU58" i="1"/>
  <c r="BK86" i="2"/>
  <c r="J86" i="2"/>
  <c r="J59" i="2"/>
  <c r="BK85" i="3"/>
  <c r="J85" i="3" s="1"/>
  <c r="J59" i="3" s="1"/>
  <c r="BK83" i="4"/>
  <c r="J83" i="4"/>
  <c r="J90" i="5"/>
  <c r="J60" i="5"/>
  <c r="BK85" i="6"/>
  <c r="J85" i="6"/>
  <c r="J30" i="6" s="1"/>
  <c r="AG59" i="1" s="1"/>
  <c r="AN59" i="1" s="1"/>
  <c r="J39" i="8"/>
  <c r="BK87" i="7"/>
  <c r="J87" i="7" s="1"/>
  <c r="J59" i="7" s="1"/>
  <c r="BK83" i="9"/>
  <c r="J83" i="9"/>
  <c r="J59" i="9"/>
  <c r="AN61" i="1"/>
  <c r="AU54" i="1"/>
  <c r="W30" i="1"/>
  <c r="W32" i="1"/>
  <c r="AZ54" i="1"/>
  <c r="W29" i="1" s="1"/>
  <c r="J30" i="4"/>
  <c r="AG57" i="1" s="1"/>
  <c r="AN57" i="1" s="1"/>
  <c r="AX54" i="1"/>
  <c r="J30" i="5"/>
  <c r="AG58" i="1" s="1"/>
  <c r="AN58" i="1" s="1"/>
  <c r="J59" i="4" l="1"/>
  <c r="J39" i="5"/>
  <c r="J39" i="6"/>
  <c r="J59" i="6"/>
  <c r="J39" i="4"/>
  <c r="J30" i="9"/>
  <c r="AG62" i="1"/>
  <c r="AN62" i="1"/>
  <c r="AV54" i="1"/>
  <c r="AK29" i="1" s="1"/>
  <c r="J30" i="3"/>
  <c r="AG56" i="1"/>
  <c r="AN56" i="1" s="1"/>
  <c r="J30" i="2"/>
  <c r="AG55" i="1"/>
  <c r="AN55" i="1"/>
  <c r="J30" i="7"/>
  <c r="AG60" i="1"/>
  <c r="AN60" i="1"/>
  <c r="J39" i="7" l="1"/>
  <c r="J39" i="2"/>
  <c r="J39" i="3"/>
  <c r="J39" i="9"/>
  <c r="AG54" i="1"/>
  <c r="AK26" i="1" s="1"/>
  <c r="AK35" i="1" s="1"/>
  <c r="AT54" i="1"/>
  <c r="AN54" i="1" l="1"/>
</calcChain>
</file>

<file path=xl/sharedStrings.xml><?xml version="1.0" encoding="utf-8"?>
<sst xmlns="http://schemas.openxmlformats.org/spreadsheetml/2006/main" count="5465" uniqueCount="930">
  <si>
    <t>Export Komplet</t>
  </si>
  <si>
    <t>VZ</t>
  </si>
  <si>
    <t>2.0</t>
  </si>
  <si>
    <t/>
  </si>
  <si>
    <t>False</t>
  </si>
  <si>
    <t>{0a659db6-1b45-4fb7-9f5b-dce24c2c4121}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</si>
  <si>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</si>
  <si>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</si>
  <si>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</si>
  <si>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</si>
  <si>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</si>
  <si>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</si>
  <si>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</si>
  <si>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</si>
  <si>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062016_z17_1MZ3</t>
  </si>
  <si>
    <t>Stavba:</t>
  </si>
  <si>
    <t>Nápravná opatření k odvrácení škod způsobených vlivem staré ekologické zátěže bývalé skládky Vlčí důl v k.ú. Zásmuky</t>
  </si>
  <si>
    <t>0,1</t>
  </si>
  <si>
    <t>KSO:</t>
  </si>
  <si>
    <t>CC-CZ:</t>
  </si>
  <si>
    <t>24204</t>
  </si>
  <si>
    <t>1</t>
  </si>
  <si>
    <t>Místo:</t>
  </si>
  <si>
    <t>Město Zásmuky</t>
  </si>
  <si>
    <t>Datum:</t>
  </si>
  <si>
    <t>20. 5. 2016</t>
  </si>
  <si>
    <t>10</t>
  </si>
  <si>
    <t>100</t>
  </si>
  <si>
    <t>Zadavatel:</t>
  </si>
  <si>
    <t>IČ:</t>
  </si>
  <si>
    <t>DIČ:</t>
  </si>
  <si>
    <t>Zhotovitel:</t>
  </si>
  <si>
    <t>Společnost VZE &amp; FCC</t>
  </si>
  <si>
    <t>True</t>
  </si>
  <si>
    <t>Projektant:</t>
  </si>
  <si>
    <t>25916629</t>
  </si>
  <si>
    <t>Bioanalytika CZ, s.r.o.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</si>
  <si>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</si>
  <si>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</si>
  <si>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</si>
  <si>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</si>
  <si>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</si>
  <si>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</si>
  <si>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</si>
  <si>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</si>
  <si>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</si>
  <si>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</si>
  <si>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</si>
  <si>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</si>
  <si>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</si>
  <si>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</si>
  <si>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</si>
  <si>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</si>
  <si>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</si>
  <si>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</si>
  <si>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</si>
  <si>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</si>
  <si>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</si>
  <si>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</si>
  <si>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</si>
  <si>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</si>
  <si>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</si>
  <si>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</si>
  <si>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</si>
  <si>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</si>
  <si>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</si>
  <si>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</si>
  <si>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</si>
  <si>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</si>
  <si>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</si>
  <si>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</si>
  <si>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</si>
  <si>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</si>
  <si>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</si>
  <si>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</si>
  <si>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</si>
  <si>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</si>
  <si>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</si>
  <si>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</si>
  <si>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</si>
  <si>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SO 01 - Uzavření a rekultivace skládky</t>
  </si>
  <si>
    <t>STA</t>
  </si>
  <si>
    <t>{431b22db-81b2-4995-add6-27c744ee2708}</t>
  </si>
  <si>
    <t>823 25</t>
  </si>
  <si>
    <t>2</t>
  </si>
  <si>
    <t>SO 02</t>
  </si>
  <si>
    <t>SO 02  Podzemní těsnící stěna</t>
  </si>
  <si>
    <t>{71550351-6e5f-4077-a745-fe277f9a3926}</t>
  </si>
  <si>
    <t>832 37</t>
  </si>
  <si>
    <t>SO 03</t>
  </si>
  <si>
    <t>SO 03  Sanace podzemních jímek</t>
  </si>
  <si>
    <t>{c376516b-a9ae-4080-a477-25e31f3691bc}</t>
  </si>
  <si>
    <t>825 7</t>
  </si>
  <si>
    <t>SO 04</t>
  </si>
  <si>
    <t>SO 04  Stavebně sanační čerpání, sanační technologie a její provoz</t>
  </si>
  <si>
    <t>OST</t>
  </si>
  <si>
    <t>{cf915a54-da77-4e3a-abac-49ff00d0a784}</t>
  </si>
  <si>
    <t>SO 05</t>
  </si>
  <si>
    <t>SO 05  Dobudování monitorovacích a sanačních vrtů, průběžný sanační monitoring</t>
  </si>
  <si>
    <t>{73a2cbc5-5e18-4936-9219-5e908366020c}</t>
  </si>
  <si>
    <t>SO 06</t>
  </si>
  <si>
    <t>SO 06 Úprava příkopu pro odvedení povrchových vod do vodoteče</t>
  </si>
  <si>
    <t>{2b2937bb-cca7-4882-926e-1f274b97018c}</t>
  </si>
  <si>
    <t>822 29</t>
  </si>
  <si>
    <t>SO 07</t>
  </si>
  <si>
    <t>Sled a řízení prací</t>
  </si>
  <si>
    <t>{024f47cf-49e6-4fde-ba37-ab7a0ff6bc70}</t>
  </si>
  <si>
    <t>VON</t>
  </si>
  <si>
    <t>Vedlejší a ostatní náklady</t>
  </si>
  <si>
    <t>{400975c5-366f-4455-9e3f-0540246f4e4f}</t>
  </si>
  <si>
    <t>KRYCÍ LIST SOUPISU PRACÍ</t>
  </si>
  <si>
    <t>Objekt:</t>
  </si>
  <si>
    <t>SO 01 - SO 01 - Uzavření a rekultivace skládky</t>
  </si>
  <si>
    <t>25935721</t>
  </si>
  <si>
    <t>SELLA&amp;AGRETA s.r.o.</t>
  </si>
  <si>
    <t>CZ25935721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</si>
  <si>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</si>
  <si>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</si>
  <si>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</si>
  <si>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</si>
  <si>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</si>
  <si>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</si>
  <si>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</si>
  <si>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8 - Trubní vedení</t>
  </si>
  <si>
    <t>PSV - Práce a dodávky PSV</t>
  </si>
  <si>
    <t xml:space="preserve">    711 - Těsnící souvrství horního zakrytí skládky</t>
  </si>
  <si>
    <t xml:space="preserve">      9 - Ostatní konstrukce a práce-bourání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</si>
  <si>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</si>
  <si>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</si>
  <si>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</si>
  <si>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</si>
  <si>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</si>
  <si>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</si>
  <si>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</si>
  <si>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</si>
  <si>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</si>
  <si>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</si>
  <si>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</si>
  <si>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</si>
  <si>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</si>
  <si>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</si>
  <si>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</si>
  <si>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</si>
  <si>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</si>
  <si>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</si>
  <si>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111101R01</t>
  </si>
  <si>
    <t>Odstranění travin z celkové plochy přes 1 ha</t>
  </si>
  <si>
    <t>ha</t>
  </si>
  <si>
    <t>4</t>
  </si>
  <si>
    <t>1671236025</t>
  </si>
  <si>
    <t>P</t>
  </si>
  <si>
    <t>Poznámka k položce:_x000D_
včetně odvozu a odstranění travní hmoty</t>
  </si>
  <si>
    <t>VV</t>
  </si>
  <si>
    <t>"technická zpráva F.1.1., kapitola F.1.2.2. vyčištění od náletových dřevin a travin" 1,355</t>
  </si>
  <si>
    <t>111201R02</t>
  </si>
  <si>
    <t>Odstranění náletových křovin a stromů průměru kmene do 150 mm i s kořeny z celkové plochy přes 10000 m2</t>
  </si>
  <si>
    <t>m2</t>
  </si>
  <si>
    <t>1657286279</t>
  </si>
  <si>
    <t>"technická zpráva F.1.1., kapitola F.1.2.2. odstranění náletových dřevin 0,14" 0,14*10000</t>
  </si>
  <si>
    <t>3</t>
  </si>
  <si>
    <t>111201R10</t>
  </si>
  <si>
    <t>Štěpkování křovin a větví stromů z odstraněných ploch, vč. odvozu a odstranění štěpky</t>
  </si>
  <si>
    <t>-41287754</t>
  </si>
  <si>
    <t>112101101</t>
  </si>
  <si>
    <t xml:space="preserve">Kácení stromů listnatých D kmene do 300 mm </t>
  </si>
  <si>
    <t>kus</t>
  </si>
  <si>
    <t>375879901</t>
  </si>
  <si>
    <t>Poznámka k položce:_x000D_
Po obvodu skládky</t>
  </si>
  <si>
    <t>"technická zpráva F.1.1., kapitola F.1.2.2. odstranění náletových dřevin a cca 30 ks stromů do průměru kmene 0,3 m" 30</t>
  </si>
  <si>
    <t>5</t>
  </si>
  <si>
    <t>112201R16</t>
  </si>
  <si>
    <t>Odstranění pařezů D do 300 mm</t>
  </si>
  <si>
    <t>-1556705997</t>
  </si>
  <si>
    <t>"technická zpráva F.1.1., kapitola F.1.2.2. odstranění náletových dřevin a cca 30 ks stromů do průměru kmene 0,3 m vč. pařezů" 30</t>
  </si>
  <si>
    <t>6</t>
  </si>
  <si>
    <t>181101R01</t>
  </si>
  <si>
    <t>Úprava stávajícího povrchu v místě skládky - rozpojení, přehrnutí a přemístění části stávající rekultivační vrstvy tl. 100 mm do 200 m tř 3</t>
  </si>
  <si>
    <t>-1584484018</t>
  </si>
  <si>
    <t>"plocha odečtena z výkresu F.1.2.1.1." 13860</t>
  </si>
  <si>
    <t>7</t>
  </si>
  <si>
    <t>171101R01</t>
  </si>
  <si>
    <t>Uložení sypaniny ze zeminy z vrtných jader převrtávané pro podkladní vrstvu těsnícího souvrství - hutnění na 95 % PS</t>
  </si>
  <si>
    <t>m3</t>
  </si>
  <si>
    <t>-1064752367</t>
  </si>
  <si>
    <t>"předpoklad vytěžené zeminy z navrhovaných výplní PTS a vodících zídek, TZ F.2 SO 02" 4277+444+(241-62)</t>
  </si>
  <si>
    <t>8</t>
  </si>
  <si>
    <t>162301R02</t>
  </si>
  <si>
    <t>Vodorovné přesuny zemin po staveništi včetně naložení</t>
  </si>
  <si>
    <t>424354454</t>
  </si>
  <si>
    <t>"předpoklad 71% ukládaných materiálů do rekultivačních vrstev další přesun po staveništi po jejich dovozu na staveniště" 13552*0,71</t>
  </si>
  <si>
    <t>9</t>
  </si>
  <si>
    <t>1711011RB</t>
  </si>
  <si>
    <t>Uložení sypaniny z hornin soudržných do násypů zhutněných na 95 % PS pro vrstvu B o mocnosti prům. 0,7 m</t>
  </si>
  <si>
    <t>-549270784</t>
  </si>
  <si>
    <t>"provedení rekultivační ochranné vrstvy na drenážní souvrství 13552* prům. 0,7 " 9500</t>
  </si>
  <si>
    <t>M</t>
  </si>
  <si>
    <t>5833120zp</t>
  </si>
  <si>
    <t>dodávka zeminy pro rekultivační vrstvu B - nenamrzavá, splňující požadavky příl. 10 vyhlášky 294/2005 Sb., vč. dopravy</t>
  </si>
  <si>
    <t>t</t>
  </si>
  <si>
    <t>512</t>
  </si>
  <si>
    <t>964395696</t>
  </si>
  <si>
    <t>"dodání zeminy pro ochrannou vrstvu" 9500*2</t>
  </si>
  <si>
    <t>11</t>
  </si>
  <si>
    <t>1711011R1</t>
  </si>
  <si>
    <t>Provedení drenážní vrstvy rekultivačního souvrství o tl. 0,35 m</t>
  </si>
  <si>
    <t>-1385739513</t>
  </si>
  <si>
    <t>"drenážní vrstva viz F.1.2.2. - 13552*0,35" 4800</t>
  </si>
  <si>
    <t>12</t>
  </si>
  <si>
    <t>5833120R0</t>
  </si>
  <si>
    <t>kamenivo těžené  drenážní zásypový materiál - k zhutněné vrstvy je menší 1*10-5 m s -1- nákup vč. dopravy</t>
  </si>
  <si>
    <t>1066482684</t>
  </si>
  <si>
    <t>4800</t>
  </si>
  <si>
    <t>4800*2 "Přepočtené koeficientem množství</t>
  </si>
  <si>
    <t>13</t>
  </si>
  <si>
    <t>181101R02</t>
  </si>
  <si>
    <t>Úprava povrchů po uložení jednotlivých vrstev</t>
  </si>
  <si>
    <t>-2116225051</t>
  </si>
  <si>
    <t>"urovnání a přehutnění povrchů rekultivačních vrstev 2*13522" 27100</t>
  </si>
  <si>
    <t>14</t>
  </si>
  <si>
    <t>182201101</t>
  </si>
  <si>
    <t>Svahování násypů</t>
  </si>
  <si>
    <t>-2103096963</t>
  </si>
  <si>
    <t>"úprava boků násypu do trvalých svahů po obvodu rekultivované skládky" 7100</t>
  </si>
  <si>
    <t>1813011R6</t>
  </si>
  <si>
    <t>Rozprostření zeminy pro rekultivační vrstvu A tl. 0,3 m</t>
  </si>
  <si>
    <t>2114522363</t>
  </si>
  <si>
    <t>"rozprostření v celé ploše" 13552</t>
  </si>
  <si>
    <t>16</t>
  </si>
  <si>
    <t>5833120zz</t>
  </si>
  <si>
    <t>zemina vhodná ke zúrodnění  orniční - pro vrstvu A  nákup a doprava</t>
  </si>
  <si>
    <t>-1821219925</t>
  </si>
  <si>
    <t>"dodávka zeminy pro vrstvu A 13552*0,3*2" 8131</t>
  </si>
  <si>
    <t>17</t>
  </si>
  <si>
    <t>180401212</t>
  </si>
  <si>
    <t>Založení lučního trávníku výsevem na svahu přes 1:5 do 1:2</t>
  </si>
  <si>
    <t>97838674</t>
  </si>
  <si>
    <t>"zatravnění plochyrekultivované skládky a obvodových příkopů" 14500</t>
  </si>
  <si>
    <t>18</t>
  </si>
  <si>
    <t>005724700</t>
  </si>
  <si>
    <t>osivo směs travní krajinná - technická</t>
  </si>
  <si>
    <t>kg</t>
  </si>
  <si>
    <t>-971755450</t>
  </si>
  <si>
    <t>19</t>
  </si>
  <si>
    <t>111107112</t>
  </si>
  <si>
    <t>Ošetření zatravněných ploch strojně ve svahu do 1:2</t>
  </si>
  <si>
    <t>-118544301</t>
  </si>
  <si>
    <t>"ošetření zatravněných ploch dostupných" 14148</t>
  </si>
  <si>
    <t>Vodorovné konstrukce</t>
  </si>
  <si>
    <t>20</t>
  </si>
  <si>
    <t>4515381R1</t>
  </si>
  <si>
    <t>Dno obvodového příkopu po obvodu těsněné skládky - po obvodu zpevněné štěrkem tl do 150 mm</t>
  </si>
  <si>
    <t>m</t>
  </si>
  <si>
    <t>-1433937112</t>
  </si>
  <si>
    <t>"délka příkopu, provedení dle výkresu F.1.2.2" 565</t>
  </si>
  <si>
    <t>Trubní vedení</t>
  </si>
  <si>
    <t>8712281R1</t>
  </si>
  <si>
    <t>Kladení drenážního potrubí (3x 520m DN160 v drénu + 1600 bm v drenážním souvrství DN100)</t>
  </si>
  <si>
    <t>1254293984</t>
  </si>
  <si>
    <t>"obvodový drén mezi vodícími zídkami" 3*520</t>
  </si>
  <si>
    <t>"potrubí v drenážním souvrství" 1600</t>
  </si>
  <si>
    <t>Součet</t>
  </si>
  <si>
    <t>22</t>
  </si>
  <si>
    <t>286112240</t>
  </si>
  <si>
    <t>trubka drenážní flexibilní D 110 mm</t>
  </si>
  <si>
    <t>-391338371</t>
  </si>
  <si>
    <t>23</t>
  </si>
  <si>
    <t>286112250</t>
  </si>
  <si>
    <t>trubka drenážní flexibilní  D 160 mm</t>
  </si>
  <si>
    <t>871887632</t>
  </si>
  <si>
    <t>24</t>
  </si>
  <si>
    <t>8925590R2</t>
  </si>
  <si>
    <t>Zřízení kontrolních šachtic na drenážním potrubí poloha upřesněna zhotovitelem suma výšek v bm</t>
  </si>
  <si>
    <t>-2055738487</t>
  </si>
  <si>
    <t>80</t>
  </si>
  <si>
    <t>25</t>
  </si>
  <si>
    <t>1749520R0</t>
  </si>
  <si>
    <t>Zásyp drénu ve vodících zídkách + násyp pro napojení drenážní vrstvy rekultivačního souvrství</t>
  </si>
  <si>
    <t>-1714649283</t>
  </si>
  <si>
    <t>1200</t>
  </si>
  <si>
    <t>26</t>
  </si>
  <si>
    <t>5833367R0</t>
  </si>
  <si>
    <t>kamenivo těžené hrubé frakce 16-32 do obvodového drénu a napojení na drenážní souvrství</t>
  </si>
  <si>
    <t>1611091528</t>
  </si>
  <si>
    <t>Poznámka k položce:_x000D_
vč. dopravy</t>
  </si>
  <si>
    <t>1200*2</t>
  </si>
  <si>
    <t>PSV</t>
  </si>
  <si>
    <t>Práce a dodávky PSV</t>
  </si>
  <si>
    <t>711</t>
  </si>
  <si>
    <t>Těsnící souvrství horního zakrytí skládky</t>
  </si>
  <si>
    <t>27</t>
  </si>
  <si>
    <t>7114720R3</t>
  </si>
  <si>
    <t>Provedení těsnícího souvrství složeného z těsnící zemní fólie ve vrstvách ochranných GTX a bentonitové rohože, včetně dodávek kotvících prvků</t>
  </si>
  <si>
    <t>-1802551288</t>
  </si>
  <si>
    <t>Poznámka k položce:_x000D_
v nákladech na 1 m2 souvrství zohlednit ztratné na spojích, prořezech a přesazích</t>
  </si>
  <si>
    <t>"plocha rekultivované skládky" 13522</t>
  </si>
  <si>
    <t>28</t>
  </si>
  <si>
    <t>289971212</t>
  </si>
  <si>
    <t>Ochranné vrstvy těsnících prvků z geotextilií ve sklonu do 1:5 š do 6 m - pod fólii + na povrch drénu</t>
  </si>
  <si>
    <t>507466085</t>
  </si>
  <si>
    <t>"ochrana obvodového drénu" 3,1*532</t>
  </si>
  <si>
    <t>15171,2*2 "Přepočtené koeficientem množství</t>
  </si>
  <si>
    <t>29</t>
  </si>
  <si>
    <t>693660600</t>
  </si>
  <si>
    <t>geotextilie  600 g/m2 do š 6 m</t>
  </si>
  <si>
    <t>1907296920</t>
  </si>
  <si>
    <t>15171,2*2,2 "Přepočtené koeficientem množství</t>
  </si>
  <si>
    <t>Ostatní konstrukce a práce-bourání</t>
  </si>
  <si>
    <t>30</t>
  </si>
  <si>
    <t>998222R11</t>
  </si>
  <si>
    <t xml:space="preserve">Přesun hmot </t>
  </si>
  <si>
    <t>942575935</t>
  </si>
  <si>
    <t>31</t>
  </si>
  <si>
    <t>998711101</t>
  </si>
  <si>
    <t>Přesun hmot pro izolace proti vodě, vlhkosti a plynům v objektech výšky do 6 m</t>
  </si>
  <si>
    <t>1115577299</t>
  </si>
  <si>
    <t>32</t>
  </si>
  <si>
    <t>938902106</t>
  </si>
  <si>
    <t>Čištění příkopů nezpevněných š dna přes 400 mm objem nánosu do 0,5 m3</t>
  </si>
  <si>
    <t>-1121926000</t>
  </si>
  <si>
    <t>"stávající odvodňovací příkopy po obvodu skládky" 550+15</t>
  </si>
  <si>
    <t>SO 02 - SO 02  Podzemní těsnící stěna</t>
  </si>
  <si>
    <t xml:space="preserve">    2 - Zakládání</t>
  </si>
  <si>
    <t xml:space="preserve">    3 - Svislé a kompletní konstrukce</t>
  </si>
  <si>
    <t>Ostatní - Ostatní</t>
  </si>
  <si>
    <t xml:space="preserve">    O - Ostatní</t>
  </si>
  <si>
    <t>1112011R2</t>
  </si>
  <si>
    <t>Odstranění křovin a stromů průměru kmene do 300 mm i s kořeny z celkové plochy přes 1000 do 10000 m2</t>
  </si>
  <si>
    <t>1053316312</t>
  </si>
  <si>
    <t>"v trase PTS a pracovních plošin" 1800</t>
  </si>
  <si>
    <t>1623031R1</t>
  </si>
  <si>
    <t>Vodorovné přemístění výkopku z rýh podzemních stěn do 500 m</t>
  </si>
  <si>
    <t>-1777767562</t>
  </si>
  <si>
    <t>Zakládání</t>
  </si>
  <si>
    <t>23111211A</t>
  </si>
  <si>
    <t>Převrtávaná pilotová podzemní těsnící stěna min. tl. 600 mm, prům. vrtání ~ 900 mm, výplň bet. směs odolná proti agresivním vodám bez dodávky výztuže, jednotková cena na m2 pohledové plochy stěny</t>
  </si>
  <si>
    <t>185849371</t>
  </si>
  <si>
    <t>"dle výkazu v TZ F.2 SO 02 podzemní stěny ze speciální vodotěsné směsi" 487</t>
  </si>
  <si>
    <t>23121221A</t>
  </si>
  <si>
    <t>Převrtávaná pilotová podzemní těsnící stěna min. tl. 600 mm, prům. vrtání 900 mm, výplň jílocementová směs odolná proti agresivním vodám, min. k=1.10-9, jednotková cena na m2 pohledové plochy stěny</t>
  </si>
  <si>
    <t>-1104057028</t>
  </si>
  <si>
    <t>"dle výkazu v TZ F.2 SO 02 podzemní stěny ze speciální vodotěsné směsi" 4859</t>
  </si>
  <si>
    <t>231611114</t>
  </si>
  <si>
    <t>Výztuž pilot betonovaných do země ocel z betonářské oceli 10 505</t>
  </si>
  <si>
    <t>-1069255576</t>
  </si>
  <si>
    <t>"dle výkazu v TZ F.2 SO 02 výztuž do pilot" 15,66</t>
  </si>
  <si>
    <t>2681111R1</t>
  </si>
  <si>
    <t>Vodicí zídky výšky do 1,5 m ze ŽB tř. C 20/25 pro zřízení podzemních stěn</t>
  </si>
  <si>
    <t>12283114</t>
  </si>
  <si>
    <t>"délka PTS 503 m dle TZ F.2 SO 02 x 2" 503*2</t>
  </si>
  <si>
    <t>29111111A</t>
  </si>
  <si>
    <t>Zřízení pracovních plošin a jejich odstranění</t>
  </si>
  <si>
    <t>-1816545857</t>
  </si>
  <si>
    <t>"dle výkazu výměr TZ F.2 SO 02" 4000</t>
  </si>
  <si>
    <t>Svislé a kompletní konstrukce</t>
  </si>
  <si>
    <t>3381711R3</t>
  </si>
  <si>
    <t>Osazování sloupků a vzpěr plotových ocelových v 2 m přikotvením ocelové patky do vodící zídky - přistřelením/hmoždinkami, případně zabetonováním včetně přípravy jamky</t>
  </si>
  <si>
    <t>1040539788</t>
  </si>
  <si>
    <t>Poznámka k položce:_x000D_
U rohových sloupků je součástí montáž vzpěr s kotvením ke sloupku a podkladu</t>
  </si>
  <si>
    <t>"technická zpráva F.1.1. SO 01 - oplocení v délce 540 m, sloupky po 3 metrech" 540/3</t>
  </si>
  <si>
    <t>5534220R1</t>
  </si>
  <si>
    <t>sloupek plotový průběžný nátěr 2150/38x1,5 mm s ocelovou patkou, pozink a poplastovaný, s krycím víčkem</t>
  </si>
  <si>
    <t>1361211839</t>
  </si>
  <si>
    <t>Poznámka k položce:_x000D_
sloupky</t>
  </si>
  <si>
    <t>"počet sloupků" 180</t>
  </si>
  <si>
    <t>553422320</t>
  </si>
  <si>
    <t>sloupek plotový průběžný základní nátěr 2000/38x1,5 mm pro vzpěry včetně úchytů a patice</t>
  </si>
  <si>
    <t>-711870246</t>
  </si>
  <si>
    <t>Poznámka k položce:_x000D_
pro vzpěry sloupků v lomových bodech oplocení</t>
  </si>
  <si>
    <t>"vzpěry" 44</t>
  </si>
  <si>
    <t>348101R30</t>
  </si>
  <si>
    <t>Montáž vratových sloupků, osazení vrat a kompletace kování</t>
  </si>
  <si>
    <t>-732658144</t>
  </si>
  <si>
    <t>Poznámka k položce:_x000D_
Kotvení sloupků k vodícím zídkám nebo provedení betonové patky vč. zemních prací</t>
  </si>
  <si>
    <t>"technická zpráva F.1.1. SO 01, výkres F.1.2.4" 2</t>
  </si>
  <si>
    <t>5534463R5</t>
  </si>
  <si>
    <t>dodávka vratových sloupů, vratových křídel pro oplocení, včetně kování</t>
  </si>
  <si>
    <t>408137660</t>
  </si>
  <si>
    <t>348401130</t>
  </si>
  <si>
    <t>Osazení oplocení ze strojového pletiva s napínacími dráty výšky do 2,0 m</t>
  </si>
  <si>
    <t>-598320032</t>
  </si>
  <si>
    <t>"technická zpráva F.1.1. SO 01 - oplocení v délce 540 m" 540</t>
  </si>
  <si>
    <t>313275030</t>
  </si>
  <si>
    <t>pletivo čtvercová oka 50 mm x 2,2 mm x 175 cm</t>
  </si>
  <si>
    <t>1855339193</t>
  </si>
  <si>
    <t>Poznámka k položce:_x000D_
pozink a poplastované</t>
  </si>
  <si>
    <t>Ostatní</t>
  </si>
  <si>
    <t>O</t>
  </si>
  <si>
    <t>PTS001</t>
  </si>
  <si>
    <t>Zřízení míchacího centra, včetně potřebných terénních úprav a zřízení zpevněné panelové plochy</t>
  </si>
  <si>
    <t>kpl</t>
  </si>
  <si>
    <t>1026148824</t>
  </si>
  <si>
    <t>PTS02</t>
  </si>
  <si>
    <t>Zřízení přípojky elektro a vody pro míchací centrum</t>
  </si>
  <si>
    <t>353173913</t>
  </si>
  <si>
    <t>Poznámka k položce:_x000D_
Variantně zajištění dovozu vody cisternami</t>
  </si>
  <si>
    <t>PTS03</t>
  </si>
  <si>
    <t>Inženýrskogeologický průzkum v trase podzemní těsnící stěny - provedení sond statické penetrace min. 7 ks, vyhodnocení a začlenění výsledků do DRS</t>
  </si>
  <si>
    <t>-1495204863</t>
  </si>
  <si>
    <t>PTS04</t>
  </si>
  <si>
    <t>Technologické zkoušky pro návrh směsi výplně PTS a následné odzkoušení na vzorcích, průběžný monitoring kvality směsi</t>
  </si>
  <si>
    <t>39950256</t>
  </si>
  <si>
    <t xml:space="preserve">"technická zpráva F.2 SO 02 a kap. 4.6 a 4.7 v sanační části PD" 1 </t>
  </si>
  <si>
    <t>SO 03 - SO 03  Sanace podzemních jímek</t>
  </si>
  <si>
    <t xml:space="preserve">    5 - Komunikace (dočasné)</t>
  </si>
  <si>
    <t xml:space="preserve">    9 - Ostatní konstrukce a práce-bourání</t>
  </si>
  <si>
    <t>111101101</t>
  </si>
  <si>
    <t>Odstranění travin z celkové plochy do 0,1 ha</t>
  </si>
  <si>
    <t>1168967065</t>
  </si>
  <si>
    <t>"technická zpráva F.3 SO 03 plocha odstranění travin 156 m2" 0,0156</t>
  </si>
  <si>
    <t>111201101</t>
  </si>
  <si>
    <t>Odstranění náletových křovin a stromů průměru kmene i s kořeny z celkové plochy do 1000 m2</t>
  </si>
  <si>
    <t>-109210903</t>
  </si>
  <si>
    <t>"technická zpráva F.3 SO 03 plocha odstranění náletových dřevin 156 m2"156</t>
  </si>
  <si>
    <t>111201R01</t>
  </si>
  <si>
    <t>Štěpkování dřevní hmoty křovin a stromů z vykácené plochy</t>
  </si>
  <si>
    <t>2051196920</t>
  </si>
  <si>
    <t>156</t>
  </si>
  <si>
    <t>Kácení stromů D kmene do 300 mm</t>
  </si>
  <si>
    <t>-1563424876</t>
  </si>
  <si>
    <t>112201101</t>
  </si>
  <si>
    <t>657886786</t>
  </si>
  <si>
    <t>120901123</t>
  </si>
  <si>
    <t>Bourání zdiva z ŽB nebo předpjatého betonu</t>
  </si>
  <si>
    <t>1950227245</t>
  </si>
  <si>
    <t>"technická zpráva F.3 SO 03 objem bouraných konstrukcí" 45</t>
  </si>
  <si>
    <t>131201103</t>
  </si>
  <si>
    <t>Hloubení jam nezapažených v hornině tř. 3 objemu do 5000 m3</t>
  </si>
  <si>
    <t>-1193999202</t>
  </si>
  <si>
    <t>"technická zpráva F.3 SO 03 objem nutných výkopů" 1200</t>
  </si>
  <si>
    <t>131201109</t>
  </si>
  <si>
    <t>Příplatek za lepivost u hloubení jam nezapažených v hornině tř. 3</t>
  </si>
  <si>
    <t>1526480880</t>
  </si>
  <si>
    <t>1322033R2</t>
  </si>
  <si>
    <t>Hloubení rýh pro sběrné a svodné drény hl do 2 m v hornině tř. 3</t>
  </si>
  <si>
    <t>1152541651</t>
  </si>
  <si>
    <t>161101108</t>
  </si>
  <si>
    <t>Svislé přemístění výkopku z horniny tř. 1 až 4 hl výkopu do 16 m</t>
  </si>
  <si>
    <t>-1260642614</t>
  </si>
  <si>
    <t>Vodorovné přemístění zeminy na mezideponii a naložení a odvoz z mezideponie do prostoru zásypu</t>
  </si>
  <si>
    <t>683283375</t>
  </si>
  <si>
    <t>171102101</t>
  </si>
  <si>
    <t>Uložení sypaniny z hornin soudržných do násypů zhutněných do 95 % PS</t>
  </si>
  <si>
    <t>-1902879731</t>
  </si>
  <si>
    <t>174101101</t>
  </si>
  <si>
    <t>Zásyp jam, šachet rýh nebo kolem objektů sypaninou se zhutněním na 95% PS</t>
  </si>
  <si>
    <t>1720712056</t>
  </si>
  <si>
    <t>181201102</t>
  </si>
  <si>
    <t>Úprava pláně na násypech v hornině tř. 1 až 4 se zhutněním</t>
  </si>
  <si>
    <t>1716685664</t>
  </si>
  <si>
    <t>"plocha SO 03" 156</t>
  </si>
  <si>
    <t>Komunikace (dočasné)</t>
  </si>
  <si>
    <t>5648611R1</t>
  </si>
  <si>
    <t>Zřízení sjezdu do sanační jámy - podklad ze štěrkodrtě ŠD tl 200 mm</t>
  </si>
  <si>
    <t>-837840948</t>
  </si>
  <si>
    <t>"technická zpráva F.3 SO 03 plocha 320 m2"4*80</t>
  </si>
  <si>
    <t>9790831R2</t>
  </si>
  <si>
    <t>Přesuny vybourané suti a uložení do zásypu vč. potřebných nakládek</t>
  </si>
  <si>
    <t>1716671281</t>
  </si>
  <si>
    <t>45</t>
  </si>
  <si>
    <t>998222011</t>
  </si>
  <si>
    <t>Přesun hmot jakékoliv délky objektu</t>
  </si>
  <si>
    <t>1122635900</t>
  </si>
  <si>
    <t>SO 04 - SO 04  Stavebně sanační čerpání, sanační technologie a její provoz</t>
  </si>
  <si>
    <t xml:space="preserve">    5 - Komunikace</t>
  </si>
  <si>
    <t xml:space="preserve">    744 - Elektromontáže - rozvody vodičů měděných</t>
  </si>
  <si>
    <t xml:space="preserve">    O 002 - Sanační technologie</t>
  </si>
  <si>
    <t xml:space="preserve">    O 003 - Odstranění odpadů</t>
  </si>
  <si>
    <t>1151012R1</t>
  </si>
  <si>
    <t>Čerpání vody na dopravní výšku do 25 m průměrný přítok do 2 l/s</t>
  </si>
  <si>
    <t>den</t>
  </si>
  <si>
    <t>-1806148956</t>
  </si>
  <si>
    <t>Poznámka k položce:_x000D_
stavebně-sanační čerpání z hg objektů a prostoru jímky_x000D_
pronájem/výměna a servis čerpadel_x000D_
náklady na provoz čerpání</t>
  </si>
  <si>
    <t>"sanační část, příloha 12 harmonogram - stavebně-sanační čerpání v délce 1 rok" 1*365</t>
  </si>
  <si>
    <t>115101321</t>
  </si>
  <si>
    <t>Pohotovost čerpací soupravy pro dopravní výšku do 25 m do 500 l/min</t>
  </si>
  <si>
    <t>458199544</t>
  </si>
  <si>
    <t>365</t>
  </si>
  <si>
    <t>17410110A</t>
  </si>
  <si>
    <t>Výkop a zásyp rýh pro potrubí a kolem šachet sypaninou se zhutněním</t>
  </si>
  <si>
    <t>836402607</t>
  </si>
  <si>
    <t>"zemní práce pro uložení potrubí a elektroinstalace od hg objektů k sanační technologii" 200</t>
  </si>
  <si>
    <t>451573111</t>
  </si>
  <si>
    <t>Lože pod potrubí otevřený výkop ze štěrkopísku</t>
  </si>
  <si>
    <t>1183852331</t>
  </si>
  <si>
    <t>Poznámka k položce:_x000D_
včetně obsypu potrubí a elektroinstalace</t>
  </si>
  <si>
    <t>Komunikace</t>
  </si>
  <si>
    <t>584121R11</t>
  </si>
  <si>
    <t>Zřízení a rozebrání zpevněné plochy pro sanační technologii ze silničních panelů</t>
  </si>
  <si>
    <t>-830909073</t>
  </si>
  <si>
    <t>Poznámka k položce:_x000D_
Skutečná velikost plochy dle potřeby instalované sanační technologie</t>
  </si>
  <si>
    <t>"technická zpráva F.4 SO 04, kap. 3" 350</t>
  </si>
  <si>
    <t>593810R50</t>
  </si>
  <si>
    <t>pronájem panel silniční 299x119x15 cm (na celou délku prací)</t>
  </si>
  <si>
    <t>-155396172</t>
  </si>
  <si>
    <t>871181121</t>
  </si>
  <si>
    <t>Montáž potrubí z trubek z tlakového polyetylénu otevřený výkop vnější průměr 50 mm</t>
  </si>
  <si>
    <t>-420908055</t>
  </si>
  <si>
    <t>"samostatné potrubí ke každému hg čerpanému objektu a jímce předpoklad celkem" 520</t>
  </si>
  <si>
    <t>286131120</t>
  </si>
  <si>
    <t>potrubí vodovodní PE100 PN16 SDR11 6 m, 100 m, 50 x 4,6 mm</t>
  </si>
  <si>
    <t>635824276</t>
  </si>
  <si>
    <t>87718112A</t>
  </si>
  <si>
    <t>Montáž tvarovek na potrubí z trubek z tlakového PE otevřený výkop vnější průměr 50 mm soubor</t>
  </si>
  <si>
    <t>-215366466</t>
  </si>
  <si>
    <t>744</t>
  </si>
  <si>
    <t>Elektromontáže - rozvody vodičů měděných</t>
  </si>
  <si>
    <t>74443110A</t>
  </si>
  <si>
    <t>Vedení napájecích a ovládacích kabelů k čerpadlům souhrnná cena montáž, včetně dodávky kabelů</t>
  </si>
  <si>
    <t>-1696194116</t>
  </si>
  <si>
    <t>O 002</t>
  </si>
  <si>
    <t>Sanační technologie</t>
  </si>
  <si>
    <t>ST020</t>
  </si>
  <si>
    <t>Montáž sanační technologie</t>
  </si>
  <si>
    <t>hod</t>
  </si>
  <si>
    <t>-1609573242</t>
  </si>
  <si>
    <t>ST019</t>
  </si>
  <si>
    <t>Zřízení dočasného zatepleného objektu pro instalaci sanační technologie (m3 obestavěného prostoru)</t>
  </si>
  <si>
    <t>-1310848003</t>
  </si>
  <si>
    <t>Poznámka k položce:_x000D_
rozměry objektu upřesněny zhotovitelem podle potřeby navržené technologie</t>
  </si>
  <si>
    <t>"technická zpráva F.4 SO 04, kap. 3" 870</t>
  </si>
  <si>
    <t>ST001</t>
  </si>
  <si>
    <t>Pronájem sanační technologie</t>
  </si>
  <si>
    <t>1565412712</t>
  </si>
  <si>
    <t>"technická zpráva F.4 SO 04, kap. 3., sanační část kap. 4.11 - specifikace komponent, délka" 365</t>
  </si>
  <si>
    <t>ST002</t>
  </si>
  <si>
    <t>Náklady na provoz technologie (obsluha, energie,výměna filtračních náplní)</t>
  </si>
  <si>
    <t>952620226</t>
  </si>
  <si>
    <t>"technická zpráva F.4 SO 04, kap. 3., sanační část kap. 4.11 po dobu 1 roku" 1*365</t>
  </si>
  <si>
    <t>ST007</t>
  </si>
  <si>
    <t>Dodávka oxidačního činidla - dávkovací roztok</t>
  </si>
  <si>
    <t>-2073373138</t>
  </si>
  <si>
    <t>"doba provozu sanační technologie 1 rok" 1*365</t>
  </si>
  <si>
    <t>ST004</t>
  </si>
  <si>
    <t>Zřízení drénu</t>
  </si>
  <si>
    <t>959972373</t>
  </si>
  <si>
    <t>"schéma drénu výkres F.4.3 a popis technická zpráva F.4 SO 04" 1</t>
  </si>
  <si>
    <t>ST005</t>
  </si>
  <si>
    <t>Přípojka elektro pro provoz technologie (~60kW) ze staveništního rozvaděče</t>
  </si>
  <si>
    <t>132120461</t>
  </si>
  <si>
    <t>"technická zpráva F.4 SO 04, kap. 1" 120</t>
  </si>
  <si>
    <t>ST008</t>
  </si>
  <si>
    <t>Dodávka filtračních náplní</t>
  </si>
  <si>
    <t>-250934598</t>
  </si>
  <si>
    <t>ST009</t>
  </si>
  <si>
    <t>Technologické zkoušky sanační technologie</t>
  </si>
  <si>
    <t>soubor</t>
  </si>
  <si>
    <t>-1023515794</t>
  </si>
  <si>
    <t>"sanační část kap. 4.11" 1</t>
  </si>
  <si>
    <t>ST006</t>
  </si>
  <si>
    <t>Demontáž dočasného zatepleného objektu pro instalaci sanační technologie (m3 obestavěného prostoru)</t>
  </si>
  <si>
    <t>1880959499</t>
  </si>
  <si>
    <t>ST000</t>
  </si>
  <si>
    <t>Demontáž sanační technologie</t>
  </si>
  <si>
    <t>1659169820</t>
  </si>
  <si>
    <t>O 003</t>
  </si>
  <si>
    <t>Odstranění odpadů</t>
  </si>
  <si>
    <t>OO001</t>
  </si>
  <si>
    <t>Odstranění odpadů 15 02 02 Absorpční činidla, filtrační materiály znečištěné nebezpečnými látkami (na hmotnost dodaných náplní)</t>
  </si>
  <si>
    <t>1792168145</t>
  </si>
  <si>
    <t>"vyčíslení množství sanační část, kap. 5, tab. 8" 15,6</t>
  </si>
  <si>
    <t>OO002</t>
  </si>
  <si>
    <t>Odstranění odpadů 19 13 05 Kaly ze sanace podzemní vody</t>
  </si>
  <si>
    <t>1478254336</t>
  </si>
  <si>
    <t>"vyčíslení množství sanační část, kap. 5, tab. 8" 300</t>
  </si>
  <si>
    <t>SO 05 - SO 05  Dobudování monitorovacích a sanačních vrtů, průběžný sanační monitoring</t>
  </si>
  <si>
    <t xml:space="preserve">    O - Průběžný monitoring podzemních a povrchových vod</t>
  </si>
  <si>
    <t xml:space="preserve">    O 001 - Vrtné práce</t>
  </si>
  <si>
    <t>133201R11</t>
  </si>
  <si>
    <t>Příprava pro zřízení šachet pro manipul šachty vrtů v hornině tř. 3, obsypy vč. dodání materiálu</t>
  </si>
  <si>
    <t>-721530741</t>
  </si>
  <si>
    <t>894411R11</t>
  </si>
  <si>
    <t>Zřízení manipulačních šachet pro hg vrty z bet. skruží 100/100/10cm a konusu 100/67/67 na cem. maltu, pojízdný bet poklop prům. 60cm, vybetonování dna komplet</t>
  </si>
  <si>
    <t>1049222179</t>
  </si>
  <si>
    <t>"vrty HJZ-13 až HJZ-18" 6</t>
  </si>
  <si>
    <t>Průběžný monitoring podzemních a povrchových vod</t>
  </si>
  <si>
    <t>LAB001</t>
  </si>
  <si>
    <t>Laboratorní analýza - stanovení sumy uhlovodíků C10 - C40 (matrice: voda)</t>
  </si>
  <si>
    <t>ks</t>
  </si>
  <si>
    <t>-1745792066</t>
  </si>
  <si>
    <t>"sanační část, kap. 4.10. podzemní voda, povrchová voda, odtok z dekontaminační stanice" (11*2+12*11+6*11)+(6*(2+12+6))+(12*2)+20</t>
  </si>
  <si>
    <t>LAB002</t>
  </si>
  <si>
    <t>Laboratorní analýza - stanovení PAU-12 (matrice: voda)</t>
  </si>
  <si>
    <t>1431876264</t>
  </si>
  <si>
    <t>LAB003</t>
  </si>
  <si>
    <t>Laboratorní analýza - stanovení BTEX (matrice: voda)</t>
  </si>
  <si>
    <t>-647890368</t>
  </si>
  <si>
    <t>LAB004</t>
  </si>
  <si>
    <t>Laboratorní analýza - stanovení fenolů (matrice: voda)</t>
  </si>
  <si>
    <t>652575512</t>
  </si>
  <si>
    <t>LAB008</t>
  </si>
  <si>
    <t>Laboratorní analýza - stanovení základních chemických ukazatelů (matrice: voda)</t>
  </si>
  <si>
    <t>1429090031</t>
  </si>
  <si>
    <t>"sanační část, kap. 4.10., 11 objektů * cykly" 11*(2+12+6)</t>
  </si>
  <si>
    <t>LAB005</t>
  </si>
  <si>
    <t>Převzetí, evidence, skartace vzorku, vystavení protokolu o zkoušce</t>
  </si>
  <si>
    <t>-885753251</t>
  </si>
  <si>
    <t>PM001</t>
  </si>
  <si>
    <t>Odběr vzorků podzemní vody - dynamický (vzorkovacím čerpadlem)</t>
  </si>
  <si>
    <t>1150393059</t>
  </si>
  <si>
    <t>"sanační část, kap. 4.10." 11*2+12*(11-6)+6*11</t>
  </si>
  <si>
    <t>PM011</t>
  </si>
  <si>
    <t>Odběr vzorků podzemní vody - dynamický (odběr z vzorkovacího kohoutu při stavebně sanačním čerpáním)</t>
  </si>
  <si>
    <t>-1722710066</t>
  </si>
  <si>
    <t>"sanační část, kap. 4.10. 12 cyklů, 6 stav.-san. čerp. hg objektů" 12*6</t>
  </si>
  <si>
    <t>PM012</t>
  </si>
  <si>
    <t>Odběr vzorků povrchové vody</t>
  </si>
  <si>
    <t>-1911078360</t>
  </si>
  <si>
    <t>"sanační část, kap. 4.10., 6 profilů * cykly" 6*(2+12+6)</t>
  </si>
  <si>
    <t>PM002</t>
  </si>
  <si>
    <t>Odběr vzorků na výstupu sanační technologie</t>
  </si>
  <si>
    <t>-1839349614</t>
  </si>
  <si>
    <t>"sanační část, kap. 4.10., 12 měsíců provozu technologie, 14-ti denní interval" 12*2</t>
  </si>
  <si>
    <t>PM013</t>
  </si>
  <si>
    <t>Doplňkové odběry dle kap. 4.10. bod 4) sanační části PD</t>
  </si>
  <si>
    <t>-1215892271</t>
  </si>
  <si>
    <t>"sanační část, kap. 4.10. bod 4)" 20</t>
  </si>
  <si>
    <t>PM003</t>
  </si>
  <si>
    <t>Terénní měření (konduktivita, pH, EH, teplota, rozpuštěný kyslík)</t>
  </si>
  <si>
    <t>-478953993</t>
  </si>
  <si>
    <t>PM005</t>
  </si>
  <si>
    <t xml:space="preserve">Dobrava osob a techniky </t>
  </si>
  <si>
    <t>km</t>
  </si>
  <si>
    <t>1400221580</t>
  </si>
  <si>
    <t>O 001</t>
  </si>
  <si>
    <t>Vrtné práce</t>
  </si>
  <si>
    <t>HG002</t>
  </si>
  <si>
    <t>Vytyčení vrtných prací</t>
  </si>
  <si>
    <t>-2100558083</t>
  </si>
  <si>
    <t>"sanační část, kap. 4.4. a 4.5." 2+6</t>
  </si>
  <si>
    <t>HG004</t>
  </si>
  <si>
    <t>Vrtné práce, vystrojení PVC prům. 160 mm, zaplášťové úpravy (6 ks HG vrt, hloubka 15 m)</t>
  </si>
  <si>
    <t>-1686374177</t>
  </si>
  <si>
    <t>"specifikace dle sanační část, kap. 4.5. HJZ-13 až HJZ-18" 6*15</t>
  </si>
  <si>
    <t>HG005</t>
  </si>
  <si>
    <t>Vrtné práce prům. 110 mm (2 ks HG vrt, hloubka 10 m)</t>
  </si>
  <si>
    <t>-272533262</t>
  </si>
  <si>
    <t>"specifikace dle sanační část, kap. 4.4. HJZ-11 až HJZ-12" 2*10</t>
  </si>
  <si>
    <t>HG006</t>
  </si>
  <si>
    <t>Ocelová chránička zhlaví vrtu s uzamykatelným poklopem, v. 0,5 m nad ú. t.</t>
  </si>
  <si>
    <t>-1916504763</t>
  </si>
  <si>
    <t>"sanační část, kap. 4.4. HJZ-11 až HJZ-12" 2</t>
  </si>
  <si>
    <t>HG007</t>
  </si>
  <si>
    <t>Dokumentace vrtných prací</t>
  </si>
  <si>
    <t>-1789923884</t>
  </si>
  <si>
    <t>"sanační část, kap. 4.4. a 4.5." 2*10+6*15</t>
  </si>
  <si>
    <t>HG009</t>
  </si>
  <si>
    <t>Doprava vrtné soupravy</t>
  </si>
  <si>
    <t>248812607</t>
  </si>
  <si>
    <t>HG010</t>
  </si>
  <si>
    <t>Doprava osobní</t>
  </si>
  <si>
    <t>-877338292</t>
  </si>
  <si>
    <t>SO 06 - SO 06 Úprava příkopu pro odvedení povrchových vod do vodoteče</t>
  </si>
  <si>
    <t xml:space="preserve">    5 - Komunikace (úpravy zasažených kci stavebními pracemi)</t>
  </si>
  <si>
    <t xml:space="preserve">    O - Odstranění odpadů</t>
  </si>
  <si>
    <t>132201202</t>
  </si>
  <si>
    <t>Hloubení rýh š pro potrubní vedení do 2000 mm v hornině tř. 3 objemu do 1000 m3</t>
  </si>
  <si>
    <t>-1522825344</t>
  </si>
  <si>
    <t>"rekonstruovaný propustek výkres F.6.2.4.2. 10,05" 10,05*1,5*1,2</t>
  </si>
  <si>
    <t>"nový propustek výkres F.6.2.4.2. 9,04" 9,04*1,5*1,2</t>
  </si>
  <si>
    <t>132201209</t>
  </si>
  <si>
    <t xml:space="preserve">Příplatek za lepivost k hloubení rýh š do 2000 mm v hornině tř. 3 </t>
  </si>
  <si>
    <t>-601237804</t>
  </si>
  <si>
    <t>"rekonstruovaný propustek výkres F.6.2.4.2. 50%" 10,05*1,5*1,2*0,5</t>
  </si>
  <si>
    <t>"nový propustek výkres F.6.2.4.2. 50%" 9,04*1,5*1,2*0,5</t>
  </si>
  <si>
    <t>162301102</t>
  </si>
  <si>
    <t>Vodorovné přemístění do 1000 m výkopku z horniny tř. 1 až 4</t>
  </si>
  <si>
    <t>585414869</t>
  </si>
  <si>
    <t>"objem výkopku" 34,362</t>
  </si>
  <si>
    <t>171201201</t>
  </si>
  <si>
    <t>Uložení sypaniny na skládky</t>
  </si>
  <si>
    <t>-638035282</t>
  </si>
  <si>
    <t>151101101</t>
  </si>
  <si>
    <t>Zřízení příložného pažení a rozepření stěn rýh hl do 2 m</t>
  </si>
  <si>
    <t>-1909453064</t>
  </si>
  <si>
    <t>"rekonstruovaný propustek výkres F.6.2.4.2." 10,05*1,2*2</t>
  </si>
  <si>
    <t>"nový propustek výkres F.6.2.4.2." 9,04*1,2*2</t>
  </si>
  <si>
    <t>151101111</t>
  </si>
  <si>
    <t>Odstranění příložného pažení a rozepření stěn rýh hl do 2 m</t>
  </si>
  <si>
    <t>1974743667</t>
  </si>
  <si>
    <t>45,816</t>
  </si>
  <si>
    <t>161101101a</t>
  </si>
  <si>
    <t xml:space="preserve">Svislé přemístění výkopku z horniny tř. 1 až 4 </t>
  </si>
  <si>
    <t>-1945523131</t>
  </si>
  <si>
    <t>0,5*34,362</t>
  </si>
  <si>
    <t>-1889590981</t>
  </si>
  <si>
    <t>"rekonstruovaný propustek výkres F.6.2.4.2." 5*3</t>
  </si>
  <si>
    <t>"nový propustek výkres F.6.2.4.2." 5*3</t>
  </si>
  <si>
    <t>583441710</t>
  </si>
  <si>
    <t>štěrkodrť frakce 0-32 třída C</t>
  </si>
  <si>
    <t>1630030097</t>
  </si>
  <si>
    <t>30*1,8</t>
  </si>
  <si>
    <t>Zásyp jam, šachet rýh nebo kolem objektů sypaninou se zhutněním</t>
  </si>
  <si>
    <t>120379490</t>
  </si>
  <si>
    <t>"rekonstruovaný propustek výkres F.6.2.4.2. 10,05" 10,05*0,3*1,2</t>
  </si>
  <si>
    <t>"nový propustek výkres F.6.2.4.2. 9,04" 9,04*0,3*1,2</t>
  </si>
  <si>
    <t>175101101</t>
  </si>
  <si>
    <t>Obsyp potrubí bez prohození sypaniny z hornin tř. 1 až 4 uloženým do 3 m od kraje výkopu</t>
  </si>
  <si>
    <t>-1665361059</t>
  </si>
  <si>
    <t>"rekonstruovaný propustek výkres F.6.2.4.2." 10,05*0,3*1,2</t>
  </si>
  <si>
    <t>"nový propustek výkres F.6.2.4.2." 9,04*0,3*1,2</t>
  </si>
  <si>
    <t>583373450</t>
  </si>
  <si>
    <t>štěrkopísek frakce 0-32 třída C</t>
  </si>
  <si>
    <t>-649297675</t>
  </si>
  <si>
    <t>6,872</t>
  </si>
  <si>
    <t>6,872*2 "Přepočtené koeficientem množství</t>
  </si>
  <si>
    <t>175101201</t>
  </si>
  <si>
    <t>Obsyp objektů bez prohození sypaniny z hornin tř. 1 až 4 uloženým do 30 m od kraje objektu</t>
  </si>
  <si>
    <t>-1259264776</t>
  </si>
  <si>
    <t>Založení lučního trávníku výsevem ve svahu do 1:2</t>
  </si>
  <si>
    <t>-1680844142</t>
  </si>
  <si>
    <t>105*2*2</t>
  </si>
  <si>
    <t>005724740</t>
  </si>
  <si>
    <t>osivo směs travní krajinná - svahová</t>
  </si>
  <si>
    <t>2071453685</t>
  </si>
  <si>
    <t>420*0,02 "Přepočtené koeficientem množství</t>
  </si>
  <si>
    <t>181101102</t>
  </si>
  <si>
    <t>Úprava pláně v zářezech v hornině tř. 1 až 4 se zhutněním</t>
  </si>
  <si>
    <t>1835972778</t>
  </si>
  <si>
    <t>"dno příkopu pod žlabovkami" 93*0,35</t>
  </si>
  <si>
    <t>"rekonstruovaný propustek výkres F.6.2.4.2." 10,05*1,5</t>
  </si>
  <si>
    <t>"nový propustek výkres F.6.2.4.2." 9,04*1,5</t>
  </si>
  <si>
    <t>2715711R1</t>
  </si>
  <si>
    <t>Polštáře zhutněné pod základy ze štěrkopísku tříděného</t>
  </si>
  <si>
    <t>-1200822721</t>
  </si>
  <si>
    <t>"dle výkresů F.6.2.4.1. a F.6.2.4.2. ukončovací prahy dlažby" 0,25*0,1*(1,995*2+2*0,7+1,3+3,085/2+2*1,3+2*1,5+2*1,5)</t>
  </si>
  <si>
    <t>"rekonstruovaný propustek výkres F.6.2.4.2." 0,6*0,1*(2,658+2,624)</t>
  </si>
  <si>
    <t>"nový propustek výkres F.6.2.4.2." 0,6*0,1*(2,83+2,68)</t>
  </si>
  <si>
    <t>451541111</t>
  </si>
  <si>
    <t>Lože pod potrubí otevřený výkop ze štěrkodrtě</t>
  </si>
  <si>
    <t>-530347864</t>
  </si>
  <si>
    <t>"rekonstruovaný propustek výkres F.6.2.4.2." 10,05*1,41*0,1</t>
  </si>
  <si>
    <t>"nový propustek výkres F.6.2.4.2." 9,04*1,41*0,1</t>
  </si>
  <si>
    <t>465513R01</t>
  </si>
  <si>
    <t>Kyneta odvodňovacího příkopu ze žlabovek šířky 300 a délky 500 mm do betonového lože C 12/15 s vyspárováním spár</t>
  </si>
  <si>
    <t>679874892</t>
  </si>
  <si>
    <t>"technická zpráva F.6 SO 06, kap. F.1.2.2. celková délka 93 m" 93</t>
  </si>
  <si>
    <t>4515R0077</t>
  </si>
  <si>
    <t>Ukončovací prahy kamenné dlažby</t>
  </si>
  <si>
    <t>-173583091</t>
  </si>
  <si>
    <t>"dle výkresů F.6.2.4.1. a F.6.2.4.2." 0,25*0,6*(1,995*2+2*0,7+1,3+3,085/2+2*1,3+2*1,5+2*1,5)</t>
  </si>
  <si>
    <t>4655132R7</t>
  </si>
  <si>
    <t>Dlažba z lomového kamene s vyspárováním tl 250 mm na podkladní beton C 20/25 tl. 100 mm</t>
  </si>
  <si>
    <t>-25365155</t>
  </si>
  <si>
    <t>"zaústění do koryta" 2*2*1,5</t>
  </si>
  <si>
    <t>"nový propustek" 2,835*(1,995+0,5)+3,455*1,5+2,21*1,3*2+2*2</t>
  </si>
  <si>
    <t>"rekonstruovaný propustek" 2,9*1,2+2,5*1,5*2</t>
  </si>
  <si>
    <t>Komunikace (úpravy zasažených kci stavebními pracemi)</t>
  </si>
  <si>
    <t>564251111</t>
  </si>
  <si>
    <t>Podklad nebo podsyp ze štěrkopísku ŠP tl 150 mm</t>
  </si>
  <si>
    <t>1608724607</t>
  </si>
  <si>
    <t>"rekonstruovaný propustek výkres F.6.2.4.2., šíře komunikace 4 m" 4*3</t>
  </si>
  <si>
    <t>"nový propustek výkres F.6.2.4.2. , šíře komunikace 4 m" 4*3</t>
  </si>
  <si>
    <t>Podklad ze štěrkodrtě ŠD tl 200 mm</t>
  </si>
  <si>
    <t>-246412460</t>
  </si>
  <si>
    <t>569231111</t>
  </si>
  <si>
    <t>Zpevnění krajnic štěrkopískem nebo kamenivem těženým tl 100 mm</t>
  </si>
  <si>
    <t>-386450658</t>
  </si>
  <si>
    <t>"po délce příkopu" 0,5*105*1</t>
  </si>
  <si>
    <t>9601112R1</t>
  </si>
  <si>
    <t>Bourací a pomocné práce při rekonstrukci stávajícího propustku</t>
  </si>
  <si>
    <t>1815004811</t>
  </si>
  <si>
    <t>9194111R1</t>
  </si>
  <si>
    <t>Čelo nově budovaného propustku z betonu z trub DN 600</t>
  </si>
  <si>
    <t>2108984012</t>
  </si>
  <si>
    <t>"výkres F.6.2.4.2.1 rekonstrukce propustku" 2</t>
  </si>
  <si>
    <t>"výkres F.6.2.4.2.2 nový propustek" 2</t>
  </si>
  <si>
    <t>9195121R1</t>
  </si>
  <si>
    <t>Zřízení propustku z trub betonových nebo ŽB DN 600</t>
  </si>
  <si>
    <t>890024931</t>
  </si>
  <si>
    <t>"rekonstruovaný propustek výkres F.6.2.4.2. 10,05" 10,05</t>
  </si>
  <si>
    <t>"nový propustek výkres F.6.2.4.2. 9,04" 9,04</t>
  </si>
  <si>
    <t>592231R30</t>
  </si>
  <si>
    <t>trouba betonová vibrolisovaná s integrovaným spojem  D 60x250 cm</t>
  </si>
  <si>
    <t>-271230784</t>
  </si>
  <si>
    <t>"rekonstruovaný propustek výkres F.6.2.4.1. 10,05m" 5</t>
  </si>
  <si>
    <t>"nový propustek výkres F.6.2.4.2. 9,04m" 4</t>
  </si>
  <si>
    <t>9195355R5</t>
  </si>
  <si>
    <t>Obetonování trubního propustku betonem C 20/25 s dodáním výztužné KARI sítě</t>
  </si>
  <si>
    <t>1625171389</t>
  </si>
  <si>
    <t>"rekonstruovaný propustek výkres F.6.2.4.2. 10,05" (10,05-2*0,4)*0,5</t>
  </si>
  <si>
    <t>"nový propustek výkres F.6.2.4.2. 9,04" (9,04-2*0,4)*0,5</t>
  </si>
  <si>
    <t>9389022R6</t>
  </si>
  <si>
    <t>Čištění příkopů podél komunikace odvádějící vody ze skládky do vodoteče a profilace přilehlých svahů příkopu pro konečnou úpravu</t>
  </si>
  <si>
    <t>-281197958</t>
  </si>
  <si>
    <t>979082113</t>
  </si>
  <si>
    <t>Vodorovná doprava suti po suchu na vzdálenost do 1000 m</t>
  </si>
  <si>
    <t>-1241990276</t>
  </si>
  <si>
    <t>Přesun hmot pro stavební objekt</t>
  </si>
  <si>
    <t>-672222661</t>
  </si>
  <si>
    <t>33</t>
  </si>
  <si>
    <t>Odběr vzorků zeminy - směsný</t>
  </si>
  <si>
    <t>615433128</t>
  </si>
  <si>
    <t>"sanační část, kap. 5 odstavec 1) 2 ks směsného vzorku vzniklé z 5 dílčích" 2</t>
  </si>
  <si>
    <t>34</t>
  </si>
  <si>
    <t>Laboratorní analýzy - dle vyhlášky č. 294/2005 Sb., příloha č.2,tab. č. 2.1 - stanovení třídy vyluhovatelnosti (matrice: pevný vzorek)</t>
  </si>
  <si>
    <t>407090873</t>
  </si>
  <si>
    <t>35</t>
  </si>
  <si>
    <t>979097R15</t>
  </si>
  <si>
    <t>Poplatek za skládku - kontaminovaná zemina z vyčištění odvodňovacích příkopů</t>
  </si>
  <si>
    <t>-337416588</t>
  </si>
  <si>
    <t>Poznámka k položce:_x000D_
Předpoklad odstranění odpadu pod kódem 170503 Zemina a kamení obsahující nebezpečné látky</t>
  </si>
  <si>
    <t>"sanační část, kap. 5 tabulka 7:odpady z čištění příkopů kód odpadu 170503" 88</t>
  </si>
  <si>
    <t>SO 07 - Sled a řízení prací</t>
  </si>
  <si>
    <t>000 - Sled a řízení prací</t>
  </si>
  <si>
    <t xml:space="preserve">    0 - Nepojmenovaný díl</t>
  </si>
  <si>
    <t>000</t>
  </si>
  <si>
    <t>Nepojmenovaný díl</t>
  </si>
  <si>
    <t>TR007</t>
  </si>
  <si>
    <t>Prováděcí projekt nápravných opatření</t>
  </si>
  <si>
    <t>1097934780</t>
  </si>
  <si>
    <t>"sanační část, kap. 4.1" 1</t>
  </si>
  <si>
    <t>TR001</t>
  </si>
  <si>
    <t>Manager projektu - sled a řízení prací</t>
  </si>
  <si>
    <t>-340557714</t>
  </si>
  <si>
    <t>TR002</t>
  </si>
  <si>
    <t>Sanační geolog - sled a řízení prací</t>
  </si>
  <si>
    <t>-7655294</t>
  </si>
  <si>
    <t>TR003</t>
  </si>
  <si>
    <t>Stavbyvedoucí - sled a řízení prací</t>
  </si>
  <si>
    <t>990347258</t>
  </si>
  <si>
    <t>TR004</t>
  </si>
  <si>
    <t>Vytýčení podzemních inženýrských sítí</t>
  </si>
  <si>
    <t>-721096950</t>
  </si>
  <si>
    <t>TR005</t>
  </si>
  <si>
    <t>Geodetické práce - vytyčení objektů a zaměření vč. hg vrtů</t>
  </si>
  <si>
    <t>405642334</t>
  </si>
  <si>
    <t>sr006</t>
  </si>
  <si>
    <t>Kvartální zprávy o průběhu prací</t>
  </si>
  <si>
    <t>1941044659</t>
  </si>
  <si>
    <t>sr007</t>
  </si>
  <si>
    <t>Etapová zpráva po ukončení technických prací na zabezpečení skládky a stavebně sanačního čerpání</t>
  </si>
  <si>
    <t>-1313574996</t>
  </si>
  <si>
    <t>TR010</t>
  </si>
  <si>
    <t>Závěrečná zpráva o průběhu prací</t>
  </si>
  <si>
    <t>905325396</t>
  </si>
  <si>
    <t>TR011</t>
  </si>
  <si>
    <t>Doplnění databáze SEKM</t>
  </si>
  <si>
    <t>1274823652</t>
  </si>
  <si>
    <t>"sanační část kap. 4.14." 2</t>
  </si>
  <si>
    <t>TR012</t>
  </si>
  <si>
    <t>-1594905047</t>
  </si>
  <si>
    <t>AAR01</t>
  </si>
  <si>
    <t>Aktualizace analýzy rizik</t>
  </si>
  <si>
    <t>-1523026890</t>
  </si>
  <si>
    <t>"sanační část kap. 4.13, zpracování AAR nezávislým subjektem na dodavateli sanace" 1</t>
  </si>
  <si>
    <t>AAR02</t>
  </si>
  <si>
    <t>-2076383430</t>
  </si>
  <si>
    <t>VON - Vedlejší a ostatní náklady</t>
  </si>
  <si>
    <t>VRN - Vedlejší rozpočtové náklady</t>
  </si>
  <si>
    <t xml:space="preserve">    VRN3 - Zařízení staveniště</t>
  </si>
  <si>
    <t xml:space="preserve">    VRN6 - Územní vlivy</t>
  </si>
  <si>
    <t xml:space="preserve">    VRN7 - Provozní vlivy</t>
  </si>
  <si>
    <t>VRN</t>
  </si>
  <si>
    <t>Vedlejší rozpočtové náklady</t>
  </si>
  <si>
    <t>VRN3</t>
  </si>
  <si>
    <t>Zařízení staveniště</t>
  </si>
  <si>
    <t>032103000</t>
  </si>
  <si>
    <t>Zařízení staveniště vybavení staveniště náklady na stavební buňky</t>
  </si>
  <si>
    <t>CS ÚRS 2015 01</t>
  </si>
  <si>
    <t>1024</t>
  </si>
  <si>
    <t>931534488</t>
  </si>
  <si>
    <t>Poznámka k položce:_x000D_
kancelářská stavební buňka pro konání kontrolních dnů_x000D_
buňka s denní místností pro pracovníky_x000D_
mobilní WC 1 na každých 10 pracovníků_x000D_
další zařízení dle podmínek dotčených orgánů (např. KHS)</t>
  </si>
  <si>
    <t>032403000</t>
  </si>
  <si>
    <t>Zařízení staveniště vybavení staveniště provizorní komunikace</t>
  </si>
  <si>
    <t>-476024976</t>
  </si>
  <si>
    <t>Poznámka k položce:_x000D_
dočasné staveništní komunikace</t>
  </si>
  <si>
    <t>032503000</t>
  </si>
  <si>
    <t>Zařízení staveniště vybavení staveniště skládky na staveništi</t>
  </si>
  <si>
    <t>-1996375115</t>
  </si>
  <si>
    <t>032903000</t>
  </si>
  <si>
    <t>Zařízení staveniště vybavení staveniště náklady na provoz a údržbu vybavení staveniště</t>
  </si>
  <si>
    <t>1331980693</t>
  </si>
  <si>
    <t>034103000</t>
  </si>
  <si>
    <t>Zařízení staveniště zabezpečení staveniště energie pro zařízení staveniště</t>
  </si>
  <si>
    <t>2123298411</t>
  </si>
  <si>
    <t>034203000</t>
  </si>
  <si>
    <t>Zařízení staveniště zabezpečení staveniště oplocení staveniště</t>
  </si>
  <si>
    <t>-1469011715</t>
  </si>
  <si>
    <t>Poznámka k položce:_x000D_
Ohraničení a označení staveniště a pracovišť podle postupu prací</t>
  </si>
  <si>
    <t>034503000</t>
  </si>
  <si>
    <t>Zařízení staveniště zabezpečení staveniště informační tabule</t>
  </si>
  <si>
    <t>458192161</t>
  </si>
  <si>
    <t>Poznámka k položce:_x000D_
Tabule s označením stavby_x000D_
Informativní, výstražné a zákazové tabulky na staveništi</t>
  </si>
  <si>
    <t>039103000</t>
  </si>
  <si>
    <t>Zařízení staveniště zrušení zařízení staveniště rozebrání, bourání a odvoz</t>
  </si>
  <si>
    <t>-225847595</t>
  </si>
  <si>
    <t>039203000</t>
  </si>
  <si>
    <t>Zařízení staveniště zrušení zařízení staveniště úprava terénu</t>
  </si>
  <si>
    <t>1382424653</t>
  </si>
  <si>
    <t>VRN6</t>
  </si>
  <si>
    <t>Územní vlivy</t>
  </si>
  <si>
    <t>064103000</t>
  </si>
  <si>
    <t>Územní vlivy práce na těžce přístupných místech práce ve zdraví škodlivém prostředí práce ve škodlivém prostředí</t>
  </si>
  <si>
    <t>1535086419</t>
  </si>
  <si>
    <t>Poznámka k položce:_x000D_
Zajištění osobních ochranných pomůcek pracovníků_x000D_
Měření pracovního prostředí_x000D_
Další organizační a technická opatření pro práci při sanaci kontaminovaného prostředí</t>
  </si>
  <si>
    <t>065002000</t>
  </si>
  <si>
    <t>Hlavní tituly průvodních činností a nákladů územní vlivy mimostaveništní doprava materiálů a výrobků</t>
  </si>
  <si>
    <t>1361032233</t>
  </si>
  <si>
    <t>VRN7</t>
  </si>
  <si>
    <t>Provozní vlivy</t>
  </si>
  <si>
    <t>071002000</t>
  </si>
  <si>
    <t>Hlavní tituly průvodních činností a nákladů provozní vlivy provoz investora, třetích osob</t>
  </si>
  <si>
    <t>1024328501</t>
  </si>
  <si>
    <t>Poznámka k položce:_x000D_
Dopravně inženýrská opatření - projednání s dotčenými orgány, instalace, pronájem a demontáž značení_x000D_
Pasportizace stavu stávajících komunikací před zahájením prací_x000D_
Průběžné čištění příjezdových komunikací_x000D_
Oprava případných poškození komunikací a pozemků způsobených stavbou_x000D_
Zajištění dopravní obslužnosti po místní účelové komunikaci</t>
  </si>
  <si>
    <t>Množství        po MZ 3</t>
  </si>
  <si>
    <t>Cena celkem podle dodatku k SOD</t>
  </si>
  <si>
    <t>beze změny</t>
  </si>
  <si>
    <t>Poznámka k položce v dodatku k SOD</t>
  </si>
  <si>
    <t>změna množství navýšením</t>
  </si>
  <si>
    <t>změna množství ponížením</t>
  </si>
  <si>
    <t>změna množství ponížením na 0</t>
  </si>
  <si>
    <t>Podle dodatku k SOD</t>
  </si>
  <si>
    <t>v rámci MZ č. 3: odtěžení rozbředlých jemnozrnných zemin v ploše úpravy pracovních plošin v okolí jímek, pr. hloubka 1,5 + 30% úprava pro zářez v okolí pracovní plošiny (320-50)*1,5*1,2</t>
  </si>
  <si>
    <t>v rámci MZ č. 3: zásyp dodaným materiálem místo odtěžené zeminy 530 m3 + zásyp prostoru jímek 50 * 1,2 + modelace terénu po provedení PTS v ploše sanovaných jímek+610</t>
  </si>
  <si>
    <t>množství a cena beze změny, nový rozklad množství</t>
  </si>
  <si>
    <t>MZ č. 3: položka využita pro úpravu povrchu sanovaného podkladu pracovní plošiny: 320 m2</t>
  </si>
  <si>
    <t>množství a cena beze změny, nové použití</t>
  </si>
  <si>
    <t>N1</t>
  </si>
  <si>
    <t>564R0000</t>
  </si>
  <si>
    <t>Hrubozrnný zásypový materiál frakce 150 až 400 mm pro sanaci podloží</t>
  </si>
  <si>
    <t xml:space="preserve">dodávka materiálu pro sanaci podloží pracovních plošin ((320-50)*1,5+50*1,2)*2 </t>
  </si>
  <si>
    <t>N2</t>
  </si>
  <si>
    <t>564R0001</t>
  </si>
  <si>
    <t>Doprava zásypového materiálu</t>
  </si>
  <si>
    <t>nová položka</t>
  </si>
  <si>
    <t>změněno v rámci dodatku</t>
  </si>
  <si>
    <t>Cena celkem podle dodatku k SOD bez DPH</t>
  </si>
  <si>
    <t>Poznámka k SO          v dodatku k SOD</t>
  </si>
  <si>
    <t>celková cena beze změny</t>
  </si>
  <si>
    <t>Množství        po MZ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</si>
</sst>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b/>
      <sz val="9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8"/>
      <color rgb="FF505050"/>
      <name val="Arial CE"/>
      <charset val="238"/>
    </font>
    <font>
      <b/>
      <sz val="11"/>
      <name val="Arial CE"/>
      <charset val="238"/>
    </font>
    <font>
      <b/>
      <sz val="12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thin">
        <color indexed="64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thin">
        <color indexed="64"/>
      </right>
      <top style="hair">
        <color rgb="FF969696"/>
      </top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thin">
        <color indexed="64"/>
      </bottom>
      <diagonal/>
    </border>
    <border>
      <left style="hair">
        <color rgb="FF969696"/>
      </left>
      <right style="thin">
        <color indexed="64"/>
      </right>
      <top style="hair">
        <color rgb="FF969696"/>
      </top>
      <bottom style="thin">
        <color indexed="64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40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8" fillId="4" borderId="8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4" fontId="16" fillId="0" borderId="14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166" fontId="16" fillId="0" borderId="0" xfId="0" applyNumberFormat="1" applyFont="1" applyBorder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5" xfId="0" applyNumberFormat="1" applyFont="1" applyBorder="1" applyAlignment="1">
      <alignment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0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49" fontId="18" fillId="0" borderId="22" xfId="0" applyNumberFormat="1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167" fontId="18" fillId="0" borderId="22" xfId="0" applyNumberFormat="1" applyFont="1" applyBorder="1" applyAlignment="1" applyProtection="1">
      <alignment vertical="center"/>
      <protection locked="0"/>
    </xf>
    <xf numFmtId="4" fontId="18" fillId="0" borderId="22" xfId="0" applyNumberFormat="1" applyFont="1" applyBorder="1" applyAlignment="1" applyProtection="1">
      <alignment vertical="center"/>
      <protection locked="0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166" fontId="19" fillId="0" borderId="0" xfId="0" applyNumberFormat="1" applyFont="1" applyBorder="1" applyAlignment="1">
      <alignment vertical="center"/>
    </xf>
    <xf numFmtId="166" fontId="19" fillId="0" borderId="15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vertical="center" wrapText="1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0" borderId="14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166" fontId="19" fillId="0" borderId="20" xfId="0" applyNumberFormat="1" applyFont="1" applyBorder="1" applyAlignment="1">
      <alignment vertical="center"/>
    </xf>
    <xf numFmtId="166" fontId="19" fillId="0" borderId="21" xfId="0" applyNumberFormat="1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167" fontId="36" fillId="0" borderId="22" xfId="0" applyNumberFormat="1" applyFont="1" applyBorder="1" applyAlignment="1" applyProtection="1">
      <alignment vertical="center"/>
      <protection locked="0"/>
    </xf>
    <xf numFmtId="167" fontId="36" fillId="0" borderId="23" xfId="0" applyNumberFormat="1" applyFont="1" applyBorder="1" applyAlignment="1" applyProtection="1">
      <alignment vertical="center"/>
      <protection locked="0"/>
    </xf>
    <xf numFmtId="4" fontId="18" fillId="0" borderId="23" xfId="0" applyNumberFormat="1" applyFont="1" applyBorder="1" applyAlignment="1" applyProtection="1">
      <alignment vertical="center"/>
      <protection locked="0"/>
    </xf>
    <xf numFmtId="167" fontId="36" fillId="0" borderId="0" xfId="0" applyNumberFormat="1" applyFont="1" applyBorder="1" applyAlignment="1" applyProtection="1">
      <alignment vertical="center"/>
      <protection locked="0"/>
    </xf>
    <xf numFmtId="4" fontId="18" fillId="0" borderId="0" xfId="0" applyNumberFormat="1" applyFont="1" applyBorder="1" applyAlignment="1" applyProtection="1">
      <alignment vertical="center"/>
      <protection locked="0"/>
    </xf>
    <xf numFmtId="0" fontId="18" fillId="5" borderId="22" xfId="0" applyFont="1" applyFill="1" applyBorder="1" applyAlignment="1" applyProtection="1">
      <alignment horizontal="center" vertical="center"/>
      <protection locked="0"/>
    </xf>
    <xf numFmtId="49" fontId="18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18" fillId="5" borderId="22" xfId="0" applyFont="1" applyFill="1" applyBorder="1" applyAlignment="1" applyProtection="1">
      <alignment horizontal="left" vertical="center" wrapText="1"/>
      <protection locked="0"/>
    </xf>
    <xf numFmtId="0" fontId="18" fillId="5" borderId="22" xfId="0" applyFont="1" applyFill="1" applyBorder="1" applyAlignment="1" applyProtection="1">
      <alignment horizontal="center" vertical="center" wrapText="1"/>
      <protection locked="0"/>
    </xf>
    <xf numFmtId="167" fontId="18" fillId="5" borderId="22" xfId="0" applyNumberFormat="1" applyFont="1" applyFill="1" applyBorder="1" applyAlignment="1" applyProtection="1">
      <alignment vertical="center"/>
      <protection locked="0"/>
    </xf>
    <xf numFmtId="4" fontId="18" fillId="5" borderId="22" xfId="0" applyNumberFormat="1" applyFont="1" applyFill="1" applyBorder="1" applyAlignment="1" applyProtection="1">
      <alignment vertical="center"/>
      <protection locked="0"/>
    </xf>
    <xf numFmtId="0" fontId="0" fillId="5" borderId="3" xfId="0" applyFont="1" applyFill="1" applyBorder="1" applyAlignment="1">
      <alignment vertical="center"/>
    </xf>
    <xf numFmtId="0" fontId="19" fillId="5" borderId="14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horizontal="center" vertical="center"/>
    </xf>
    <xf numFmtId="166" fontId="19" fillId="5" borderId="0" xfId="0" applyNumberFormat="1" applyFont="1" applyFill="1" applyBorder="1" applyAlignment="1">
      <alignment vertical="center"/>
    </xf>
    <xf numFmtId="166" fontId="19" fillId="5" borderId="15" xfId="0" applyNumberFormat="1" applyFont="1" applyFill="1" applyBorder="1" applyAlignment="1">
      <alignment vertical="center"/>
    </xf>
    <xf numFmtId="167" fontId="36" fillId="5" borderId="22" xfId="0" applyNumberFormat="1" applyFont="1" applyFill="1" applyBorder="1" applyAlignment="1" applyProtection="1">
      <alignment vertical="center"/>
      <protection locked="0"/>
    </xf>
    <xf numFmtId="0" fontId="18" fillId="6" borderId="22" xfId="0" applyFont="1" applyFill="1" applyBorder="1" applyAlignment="1" applyProtection="1">
      <alignment horizontal="center" vertical="center"/>
      <protection locked="0"/>
    </xf>
    <xf numFmtId="49" fontId="18" fillId="6" borderId="22" xfId="0" applyNumberFormat="1" applyFont="1" applyFill="1" applyBorder="1" applyAlignment="1" applyProtection="1">
      <alignment horizontal="left" vertical="center" wrapText="1"/>
      <protection locked="0"/>
    </xf>
    <xf numFmtId="0" fontId="18" fillId="6" borderId="22" xfId="0" applyFont="1" applyFill="1" applyBorder="1" applyAlignment="1" applyProtection="1">
      <alignment horizontal="left" vertical="center" wrapText="1"/>
      <protection locked="0"/>
    </xf>
    <xf numFmtId="0" fontId="18" fillId="6" borderId="22" xfId="0" applyFont="1" applyFill="1" applyBorder="1" applyAlignment="1" applyProtection="1">
      <alignment horizontal="center" vertical="center" wrapText="1"/>
      <protection locked="0"/>
    </xf>
    <xf numFmtId="167" fontId="18" fillId="6" borderId="22" xfId="0" applyNumberFormat="1" applyFont="1" applyFill="1" applyBorder="1" applyAlignment="1" applyProtection="1">
      <alignment vertical="center"/>
      <protection locked="0"/>
    </xf>
    <xf numFmtId="4" fontId="18" fillId="6" borderId="22" xfId="0" applyNumberFormat="1" applyFont="1" applyFill="1" applyBorder="1" applyAlignment="1" applyProtection="1">
      <alignment vertical="center"/>
      <protection locked="0"/>
    </xf>
    <xf numFmtId="0" fontId="0" fillId="6" borderId="3" xfId="0" applyFont="1" applyFill="1" applyBorder="1" applyAlignment="1">
      <alignment vertical="center"/>
    </xf>
    <xf numFmtId="0" fontId="19" fillId="6" borderId="14" xfId="0" applyFont="1" applyFill="1" applyBorder="1" applyAlignment="1">
      <alignment horizontal="left" vertical="center"/>
    </xf>
    <xf numFmtId="0" fontId="19" fillId="6" borderId="0" xfId="0" applyFont="1" applyFill="1" applyBorder="1" applyAlignment="1">
      <alignment horizontal="center" vertical="center"/>
    </xf>
    <xf numFmtId="166" fontId="19" fillId="6" borderId="0" xfId="0" applyNumberFormat="1" applyFont="1" applyFill="1" applyBorder="1" applyAlignment="1">
      <alignment vertical="center"/>
    </xf>
    <xf numFmtId="166" fontId="19" fillId="6" borderId="15" xfId="0" applyNumberFormat="1" applyFont="1" applyFill="1" applyBorder="1" applyAlignment="1">
      <alignment vertical="center"/>
    </xf>
    <xf numFmtId="167" fontId="36" fillId="6" borderId="22" xfId="0" applyNumberFormat="1" applyFont="1" applyFill="1" applyBorder="1" applyAlignment="1" applyProtection="1">
      <alignment vertical="center"/>
      <protection locked="0"/>
    </xf>
    <xf numFmtId="0" fontId="18" fillId="7" borderId="17" xfId="0" applyFont="1" applyFill="1" applyBorder="1" applyAlignment="1">
      <alignment horizontal="center" vertical="center" wrapText="1"/>
    </xf>
    <xf numFmtId="4" fontId="36" fillId="5" borderId="22" xfId="0" applyNumberFormat="1" applyFont="1" applyFill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49" fontId="18" fillId="0" borderId="0" xfId="0" applyNumberFormat="1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8" borderId="22" xfId="0" applyFont="1" applyFill="1" applyBorder="1" applyAlignment="1" applyProtection="1">
      <alignment horizontal="center" vertical="center"/>
      <protection locked="0"/>
    </xf>
    <xf numFmtId="49" fontId="18" fillId="8" borderId="22" xfId="0" applyNumberFormat="1" applyFont="1" applyFill="1" applyBorder="1" applyAlignment="1" applyProtection="1">
      <alignment horizontal="left" vertical="center" wrapText="1"/>
      <protection locked="0"/>
    </xf>
    <xf numFmtId="0" fontId="18" fillId="8" borderId="22" xfId="0" applyFont="1" applyFill="1" applyBorder="1" applyAlignment="1" applyProtection="1">
      <alignment horizontal="left" vertical="center" wrapText="1"/>
      <protection locked="0"/>
    </xf>
    <xf numFmtId="0" fontId="18" fillId="8" borderId="22" xfId="0" applyFont="1" applyFill="1" applyBorder="1" applyAlignment="1" applyProtection="1">
      <alignment horizontal="center" vertical="center" wrapText="1"/>
      <protection locked="0"/>
    </xf>
    <xf numFmtId="167" fontId="18" fillId="8" borderId="22" xfId="0" applyNumberFormat="1" applyFont="1" applyFill="1" applyBorder="1" applyAlignment="1" applyProtection="1">
      <alignment vertical="center"/>
      <protection locked="0"/>
    </xf>
    <xf numFmtId="4" fontId="18" fillId="8" borderId="22" xfId="0" applyNumberFormat="1" applyFont="1" applyFill="1" applyBorder="1" applyAlignment="1" applyProtection="1">
      <alignment vertical="center"/>
      <protection locked="0"/>
    </xf>
    <xf numFmtId="0" fontId="0" fillId="8" borderId="3" xfId="0" applyFont="1" applyFill="1" applyBorder="1" applyAlignment="1">
      <alignment vertical="center"/>
    </xf>
    <xf numFmtId="0" fontId="19" fillId="8" borderId="14" xfId="0" applyFont="1" applyFill="1" applyBorder="1" applyAlignment="1">
      <alignment horizontal="left" vertical="center"/>
    </xf>
    <xf numFmtId="0" fontId="19" fillId="8" borderId="0" xfId="0" applyFont="1" applyFill="1" applyBorder="1" applyAlignment="1">
      <alignment horizontal="center" vertical="center"/>
    </xf>
    <xf numFmtId="166" fontId="19" fillId="8" borderId="0" xfId="0" applyNumberFormat="1" applyFont="1" applyFill="1" applyBorder="1" applyAlignment="1">
      <alignment vertical="center"/>
    </xf>
    <xf numFmtId="166" fontId="19" fillId="8" borderId="15" xfId="0" applyNumberFormat="1" applyFont="1" applyFill="1" applyBorder="1" applyAlignment="1">
      <alignment vertical="center"/>
    </xf>
    <xf numFmtId="167" fontId="36" fillId="8" borderId="22" xfId="0" applyNumberFormat="1" applyFont="1" applyFill="1" applyBorder="1" applyAlignment="1" applyProtection="1">
      <alignment vertical="center"/>
      <protection locked="0"/>
    </xf>
    <xf numFmtId="0" fontId="37" fillId="0" borderId="0" xfId="0" applyFont="1" applyFill="1" applyBorder="1" applyAlignment="1">
      <alignment vertical="center"/>
    </xf>
    <xf numFmtId="0" fontId="35" fillId="7" borderId="17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center"/>
    </xf>
    <xf numFmtId="4" fontId="25" fillId="6" borderId="14" xfId="0" applyNumberFormat="1" applyFont="1" applyFill="1" applyBorder="1" applyAlignment="1">
      <alignment vertical="center"/>
    </xf>
    <xf numFmtId="4" fontId="25" fillId="6" borderId="0" xfId="0" applyNumberFormat="1" applyFont="1" applyFill="1" applyBorder="1" applyAlignment="1">
      <alignment vertical="center"/>
    </xf>
    <xf numFmtId="166" fontId="25" fillId="6" borderId="0" xfId="0" applyNumberFormat="1" applyFont="1" applyFill="1" applyBorder="1" applyAlignment="1">
      <alignment vertical="center"/>
    </xf>
    <xf numFmtId="4" fontId="25" fillId="6" borderId="15" xfId="0" applyNumberFormat="1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4" fontId="25" fillId="5" borderId="14" xfId="0" applyNumberFormat="1" applyFont="1" applyFill="1" applyBorder="1" applyAlignment="1">
      <alignment vertical="center"/>
    </xf>
    <xf numFmtId="4" fontId="25" fillId="5" borderId="0" xfId="0" applyNumberFormat="1" applyFont="1" applyFill="1" applyBorder="1" applyAlignment="1">
      <alignment vertical="center"/>
    </xf>
    <xf numFmtId="166" fontId="25" fillId="5" borderId="0" xfId="0" applyNumberFormat="1" applyFont="1" applyFill="1" applyBorder="1" applyAlignment="1">
      <alignment vertical="center"/>
    </xf>
    <xf numFmtId="4" fontId="25" fillId="5" borderId="15" xfId="0" applyNumberFormat="1" applyFont="1" applyFill="1" applyBorder="1" applyAlignment="1">
      <alignment vertical="center"/>
    </xf>
    <xf numFmtId="0" fontId="37" fillId="7" borderId="24" xfId="0" applyFont="1" applyFill="1" applyBorder="1" applyAlignment="1">
      <alignment vertic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9" xfId="0" applyFont="1" applyBorder="1" applyAlignment="1">
      <alignment horizontal="left" vertical="center"/>
    </xf>
    <xf numFmtId="0" fontId="0" fillId="0" borderId="31" xfId="0" applyBorder="1"/>
    <xf numFmtId="0" fontId="0" fillId="0" borderId="32" xfId="0" applyBorder="1"/>
    <xf numFmtId="0" fontId="0" fillId="0" borderId="0" xfId="0" applyBorder="1"/>
    <xf numFmtId="0" fontId="13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33" xfId="0" applyBorder="1"/>
    <xf numFmtId="0" fontId="1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32" xfId="0" applyFont="1" applyBorder="1" applyAlignment="1">
      <alignment vertical="center"/>
    </xf>
    <xf numFmtId="4" fontId="40" fillId="7" borderId="0" xfId="0" applyNumberFormat="1" applyFont="1" applyFill="1" applyBorder="1" applyAlignment="1">
      <alignment vertical="center"/>
    </xf>
    <xf numFmtId="0" fontId="5" fillId="0" borderId="33" xfId="0" applyFont="1" applyBorder="1" applyAlignment="1">
      <alignment vertical="center" wrapText="1"/>
    </xf>
    <xf numFmtId="0" fontId="0" fillId="0" borderId="33" xfId="0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1" xfId="0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5" fillId="7" borderId="38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4" fontId="20" fillId="0" borderId="0" xfId="0" applyNumberFormat="1" applyFont="1" applyBorder="1" applyAlignment="1">
      <alignment vertical="center"/>
    </xf>
    <xf numFmtId="4" fontId="20" fillId="0" borderId="33" xfId="0" applyNumberFormat="1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4" fontId="39" fillId="0" borderId="0" xfId="0" applyNumberFormat="1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24" fillId="6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vertical="center"/>
    </xf>
    <xf numFmtId="0" fontId="5" fillId="6" borderId="0" xfId="0" applyFont="1" applyFill="1" applyBorder="1" applyAlignment="1">
      <alignment horizontal="left" vertical="center"/>
    </xf>
    <xf numFmtId="4" fontId="39" fillId="6" borderId="0" xfId="0" applyNumberFormat="1" applyFont="1" applyFill="1" applyBorder="1" applyAlignment="1">
      <alignment vertical="center"/>
    </xf>
    <xf numFmtId="0" fontId="5" fillId="6" borderId="33" xfId="0" applyFont="1" applyFill="1" applyBorder="1" applyAlignment="1">
      <alignment vertical="center" wrapText="1"/>
    </xf>
    <xf numFmtId="0" fontId="24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horizontal="left" vertical="center"/>
    </xf>
    <xf numFmtId="4" fontId="39" fillId="5" borderId="0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 wrapText="1"/>
    </xf>
    <xf numFmtId="0" fontId="0" fillId="0" borderId="30" xfId="0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7" borderId="38" xfId="0" applyFont="1" applyFill="1" applyBorder="1" applyAlignment="1">
      <alignment horizontal="center" vertical="center" wrapText="1"/>
    </xf>
    <xf numFmtId="4" fontId="20" fillId="0" borderId="0" xfId="0" applyNumberFormat="1" applyFont="1" applyBorder="1" applyAlignment="1"/>
    <xf numFmtId="4" fontId="29" fillId="0" borderId="0" xfId="0" applyNumberFormat="1" applyFont="1" applyBorder="1" applyAlignment="1">
      <alignment vertical="center"/>
    </xf>
    <xf numFmtId="0" fontId="8" fillId="0" borderId="32" xfId="0" applyFont="1" applyBorder="1" applyAlignment="1"/>
    <xf numFmtId="0" fontId="8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4" fontId="6" fillId="0" borderId="0" xfId="0" applyNumberFormat="1" applyFont="1" applyBorder="1" applyAlignme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vertical="center"/>
    </xf>
    <xf numFmtId="0" fontId="8" fillId="0" borderId="33" xfId="0" applyFont="1" applyBorder="1" applyAlignment="1"/>
    <xf numFmtId="0" fontId="7" fillId="0" borderId="0" xfId="0" applyFont="1" applyBorder="1" applyAlignment="1">
      <alignment horizontal="left"/>
    </xf>
    <xf numFmtId="4" fontId="7" fillId="0" borderId="0" xfId="0" applyNumberFormat="1" applyFont="1" applyBorder="1" applyAlignment="1"/>
    <xf numFmtId="0" fontId="0" fillId="0" borderId="32" xfId="0" applyFont="1" applyBorder="1" applyAlignment="1" applyProtection="1">
      <alignment vertical="center"/>
      <protection locked="0"/>
    </xf>
    <xf numFmtId="0" fontId="18" fillId="0" borderId="0" xfId="0" applyFont="1" applyBorder="1" applyAlignment="1">
      <alignment horizontal="left" vertical="center"/>
    </xf>
    <xf numFmtId="4" fontId="0" fillId="0" borderId="0" xfId="0" applyNumberFormat="1" applyFont="1" applyBorder="1" applyAlignment="1">
      <alignment vertical="center"/>
    </xf>
    <xf numFmtId="4" fontId="18" fillId="0" borderId="39" xfId="0" applyNumberFormat="1" applyFont="1" applyBorder="1" applyAlignment="1" applyProtection="1">
      <alignment vertical="center"/>
      <protection locked="0"/>
    </xf>
    <xf numFmtId="0" fontId="9" fillId="0" borderId="32" xfId="0" applyFont="1" applyBorder="1" applyAlignment="1">
      <alignment vertical="center"/>
    </xf>
    <xf numFmtId="0" fontId="3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167" fontId="9" fillId="0" borderId="0" xfId="0" applyNumberFormat="1" applyFont="1" applyBorder="1" applyAlignment="1">
      <alignment vertical="center"/>
    </xf>
    <xf numFmtId="4" fontId="18" fillId="0" borderId="40" xfId="0" applyNumberFormat="1" applyFont="1" applyBorder="1" applyAlignment="1" applyProtection="1">
      <alignment vertical="center"/>
      <protection locked="0"/>
    </xf>
    <xf numFmtId="0" fontId="0" fillId="6" borderId="0" xfId="0" applyFont="1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18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horizontal="left" vertical="center"/>
    </xf>
    <xf numFmtId="4" fontId="0" fillId="6" borderId="0" xfId="0" applyNumberFormat="1" applyFont="1" applyFill="1" applyBorder="1" applyAlignment="1">
      <alignment vertical="center"/>
    </xf>
    <xf numFmtId="4" fontId="18" fillId="6" borderId="39" xfId="0" applyNumberFormat="1" applyFont="1" applyFill="1" applyBorder="1" applyAlignment="1" applyProtection="1">
      <alignment vertical="center" wrapText="1"/>
      <protection locked="0"/>
    </xf>
    <xf numFmtId="4" fontId="18" fillId="0" borderId="33" xfId="0" applyNumberFormat="1" applyFont="1" applyBorder="1" applyAlignment="1" applyProtection="1">
      <alignment vertical="center"/>
      <protection locked="0"/>
    </xf>
    <xf numFmtId="0" fontId="0" fillId="5" borderId="0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18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horizontal="left" vertical="center"/>
    </xf>
    <xf numFmtId="4" fontId="0" fillId="5" borderId="0" xfId="0" applyNumberFormat="1" applyFont="1" applyFill="1" applyBorder="1" applyAlignment="1">
      <alignment vertical="center"/>
    </xf>
    <xf numFmtId="4" fontId="18" fillId="5" borderId="39" xfId="0" applyNumberFormat="1" applyFont="1" applyFill="1" applyBorder="1" applyAlignment="1" applyProtection="1">
      <alignment vertical="center" wrapText="1"/>
      <protection locked="0"/>
    </xf>
    <xf numFmtId="0" fontId="31" fillId="0" borderId="0" xfId="0" applyFont="1" applyBorder="1" applyAlignment="1">
      <alignment vertical="center" wrapText="1"/>
    </xf>
    <xf numFmtId="167" fontId="36" fillId="0" borderId="41" xfId="0" applyNumberFormat="1" applyFont="1" applyBorder="1" applyAlignment="1" applyProtection="1">
      <alignment vertical="center"/>
      <protection locked="0"/>
    </xf>
    <xf numFmtId="4" fontId="18" fillId="0" borderId="41" xfId="0" applyNumberFormat="1" applyFont="1" applyBorder="1" applyAlignment="1" applyProtection="1">
      <alignment vertical="center"/>
      <protection locked="0"/>
    </xf>
    <xf numFmtId="4" fontId="18" fillId="0" borderId="42" xfId="0" applyNumberFormat="1" applyFont="1" applyBorder="1" applyAlignment="1" applyProtection="1">
      <alignment vertical="center"/>
      <protection locked="0"/>
    </xf>
    <xf numFmtId="0" fontId="38" fillId="5" borderId="0" xfId="0" applyFont="1" applyFill="1" applyBorder="1" applyAlignment="1">
      <alignment horizontal="left" vertical="center" wrapText="1"/>
    </xf>
    <xf numFmtId="4" fontId="18" fillId="5" borderId="39" xfId="0" applyNumberFormat="1" applyFont="1" applyFill="1" applyBorder="1" applyAlignment="1" applyProtection="1">
      <alignment vertical="center"/>
      <protection locked="0"/>
    </xf>
    <xf numFmtId="0" fontId="0" fillId="8" borderId="0" xfId="0" applyFont="1" applyFill="1" applyBorder="1" applyAlignment="1">
      <alignment vertical="center"/>
    </xf>
    <xf numFmtId="0" fontId="0" fillId="8" borderId="0" xfId="0" applyFill="1" applyBorder="1" applyAlignment="1">
      <alignment vertical="center"/>
    </xf>
    <xf numFmtId="0" fontId="18" fillId="8" borderId="0" xfId="0" applyFont="1" applyFill="1" applyBorder="1" applyAlignment="1">
      <alignment horizontal="left" vertical="center"/>
    </xf>
    <xf numFmtId="0" fontId="0" fillId="8" borderId="0" xfId="0" applyFont="1" applyFill="1" applyBorder="1" applyAlignment="1">
      <alignment horizontal="left" vertical="center"/>
    </xf>
    <xf numFmtId="4" fontId="0" fillId="8" borderId="0" xfId="0" applyNumberFormat="1" applyFont="1" applyFill="1" applyBorder="1" applyAlignment="1">
      <alignment vertical="center"/>
    </xf>
    <xf numFmtId="4" fontId="18" fillId="8" borderId="39" xfId="0" applyNumberFormat="1" applyFont="1" applyFill="1" applyBorder="1" applyAlignment="1" applyProtection="1">
      <alignment vertical="center"/>
      <protection locked="0"/>
    </xf>
    <xf numFmtId="0" fontId="38" fillId="0" borderId="0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 vertical="center"/>
    </xf>
    <xf numFmtId="0" fontId="0" fillId="0" borderId="0" xfId="0"/>
    <xf numFmtId="0" fontId="37" fillId="7" borderId="25" xfId="0" applyFont="1" applyFill="1" applyBorder="1" applyAlignment="1">
      <alignment horizontal="center" vertical="center"/>
    </xf>
    <xf numFmtId="0" fontId="37" fillId="7" borderId="27" xfId="0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24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 wrapText="1"/>
    </xf>
    <xf numFmtId="4" fontId="20" fillId="0" borderId="0" xfId="0" applyNumberFormat="1" applyFont="1" applyBorder="1" applyAlignment="1">
      <alignment horizontal="right" vertical="center"/>
    </xf>
    <xf numFmtId="4" fontId="20" fillId="0" borderId="0" xfId="0" applyNumberFormat="1" applyFont="1" applyBorder="1" applyAlignment="1">
      <alignment vertical="center"/>
    </xf>
    <xf numFmtId="0" fontId="23" fillId="6" borderId="0" xfId="0" applyFont="1" applyFill="1" applyBorder="1" applyAlignment="1">
      <alignment horizontal="left" vertical="center" wrapText="1"/>
    </xf>
    <xf numFmtId="4" fontId="24" fillId="6" borderId="0" xfId="0" applyNumberFormat="1" applyFont="1" applyFill="1" applyBorder="1" applyAlignment="1">
      <alignment vertical="center"/>
    </xf>
    <xf numFmtId="0" fontId="24" fillId="6" borderId="0" xfId="0" applyFont="1" applyFill="1" applyBorder="1" applyAlignment="1">
      <alignment vertical="center"/>
    </xf>
    <xf numFmtId="0" fontId="23" fillId="5" borderId="0" xfId="0" applyFont="1" applyFill="1" applyBorder="1" applyAlignment="1">
      <alignment horizontal="left" vertical="center" wrapText="1"/>
    </xf>
    <xf numFmtId="4" fontId="24" fillId="5" borderId="0" xfId="0" applyNumberFormat="1" applyFont="1" applyFill="1" applyBorder="1" applyAlignment="1">
      <alignment vertical="center"/>
    </xf>
    <xf numFmtId="0" fontId="24" fillId="5" borderId="0" xfId="0" applyFont="1" applyFill="1" applyBorder="1" applyAlignment="1">
      <alignment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37" fillId="7" borderId="26" xfId="0" applyFont="1" applyFill="1" applyBorder="1" applyAlignment="1">
      <alignment horizontal="center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64"/>
  <sheetViews>
    <sheetView showGridLines="0" topLeftCell="A51" zoomScale="55" zoomScaleNormal="55" workbookViewId="0">
      <selection activeCell="DB64" sqref="B3:DB64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customWidth="1"/>
    <col min="44" max="44" width="13.7109375" style="1" hidden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hidden="1" customWidth="1"/>
    <col min="58" max="70" width="0" hidden="1" customWidth="1"/>
    <col min="71" max="91" width="9.28515625" style="1" hidden="1" customWidth="1"/>
    <col min="92" max="104" width="0" hidden="1" customWidth="1"/>
    <col min="105" max="105" width="27.42578125" customWidth="1"/>
    <col min="106" max="106" width="21.85546875" customWidth="1"/>
  </cols>
  <sheetData>
    <row r="1" spans="1:106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106" s="1" customFormat="1" ht="36.9" customHeight="1">
      <c r="AR2" s="358" t="s">
        <v>6</v>
      </c>
      <c r="AS2" s="359"/>
      <c r="AT2" s="359"/>
      <c r="AU2" s="359"/>
      <c r="AV2" s="359"/>
      <c r="AW2" s="359"/>
      <c r="AX2" s="359"/>
      <c r="AY2" s="359"/>
      <c r="AZ2" s="359"/>
      <c r="BA2" s="359"/>
      <c r="BB2" s="359"/>
      <c r="BC2" s="359"/>
      <c r="BD2" s="359"/>
      <c r="BE2" s="359"/>
      <c r="BS2" s="16" t="s">
        <v>7</v>
      </c>
      <c r="BT2" s="16" t="s">
        <v>8</v>
      </c>
    </row>
    <row r="3" spans="1:106" s="1" customFormat="1" ht="6.9" customHeight="1">
      <c r="B3" s="233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5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34"/>
      <c r="BR3" s="234"/>
      <c r="BS3" s="236" t="s">
        <v>7</v>
      </c>
      <c r="BT3" s="236" t="s">
        <v>9</v>
      </c>
      <c r="BU3" s="234"/>
      <c r="BV3" s="234"/>
      <c r="BW3" s="234"/>
      <c r="BX3" s="234"/>
      <c r="BY3" s="234"/>
      <c r="BZ3" s="234"/>
      <c r="CA3" s="234"/>
      <c r="CB3" s="234"/>
      <c r="CC3" s="234"/>
      <c r="CD3" s="234"/>
      <c r="CE3" s="234"/>
      <c r="CF3" s="234"/>
      <c r="CG3" s="234"/>
      <c r="CH3" s="234"/>
      <c r="CI3" s="234"/>
      <c r="CJ3" s="234"/>
      <c r="CK3" s="234"/>
      <c r="CL3" s="234"/>
      <c r="CM3" s="234"/>
      <c r="CN3" s="234"/>
      <c r="CO3" s="234"/>
      <c r="CP3" s="234"/>
      <c r="CQ3" s="234"/>
      <c r="CR3" s="234"/>
      <c r="CS3" s="234"/>
      <c r="CT3" s="234"/>
      <c r="CU3" s="234"/>
      <c r="CV3" s="234"/>
      <c r="CW3" s="234"/>
      <c r="CX3" s="234"/>
      <c r="CY3" s="234"/>
      <c r="CZ3" s="234"/>
      <c r="DA3" s="234"/>
      <c r="DB3" s="237"/>
    </row>
    <row r="4" spans="1:106" s="1" customFormat="1" ht="24.9" customHeight="1">
      <c r="B4" s="238"/>
      <c r="C4" s="239"/>
      <c r="D4" s="240" t="s">
        <v>10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19"/>
      <c r="AS4" s="241" t="s">
        <v>11</v>
      </c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39"/>
      <c r="BR4" s="239"/>
      <c r="BS4" s="242" t="s">
        <v>12</v>
      </c>
      <c r="BT4" s="239"/>
      <c r="BU4" s="239"/>
      <c r="BV4" s="239"/>
      <c r="BW4" s="239"/>
      <c r="BX4" s="239"/>
      <c r="BY4" s="239"/>
      <c r="BZ4" s="239"/>
      <c r="CA4" s="239"/>
      <c r="CB4" s="239"/>
      <c r="CC4" s="239"/>
      <c r="CD4" s="239"/>
      <c r="CE4" s="239"/>
      <c r="CF4" s="239"/>
      <c r="CG4" s="239"/>
      <c r="CH4" s="239"/>
      <c r="CI4" s="239"/>
      <c r="CJ4" s="239"/>
      <c r="CK4" s="239"/>
      <c r="CL4" s="239"/>
      <c r="CM4" s="239"/>
      <c r="CN4" s="239"/>
      <c r="CO4" s="239"/>
      <c r="CP4" s="239"/>
      <c r="CQ4" s="239"/>
      <c r="CR4" s="239"/>
      <c r="CS4" s="239"/>
      <c r="CT4" s="239"/>
      <c r="CU4" s="239"/>
      <c r="CV4" s="239"/>
      <c r="CW4" s="239"/>
      <c r="CX4" s="239"/>
      <c r="CY4" s="239"/>
      <c r="CZ4" s="239"/>
      <c r="DA4" s="239"/>
      <c r="DB4" s="243"/>
    </row>
    <row r="5" spans="1:106" s="1" customFormat="1" ht="12" customHeight="1">
      <c r="B5" s="238"/>
      <c r="C5" s="239"/>
      <c r="D5" s="244" t="s">
        <v>13</v>
      </c>
      <c r="E5" s="239"/>
      <c r="F5" s="239"/>
      <c r="G5" s="239"/>
      <c r="H5" s="239"/>
      <c r="I5" s="239"/>
      <c r="J5" s="239"/>
      <c r="K5" s="369" t="s">
        <v>14</v>
      </c>
      <c r="L5" s="370"/>
      <c r="M5" s="370"/>
      <c r="N5" s="370"/>
      <c r="O5" s="370"/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0"/>
      <c r="AA5" s="370"/>
      <c r="AB5" s="370"/>
      <c r="AC5" s="370"/>
      <c r="AD5" s="370"/>
      <c r="AE5" s="370"/>
      <c r="AF5" s="370"/>
      <c r="AG5" s="370"/>
      <c r="AH5" s="370"/>
      <c r="AI5" s="370"/>
      <c r="AJ5" s="370"/>
      <c r="AK5" s="370"/>
      <c r="AL5" s="370"/>
      <c r="AM5" s="370"/>
      <c r="AN5" s="370"/>
      <c r="AO5" s="370"/>
      <c r="AP5" s="239"/>
      <c r="AQ5" s="239"/>
      <c r="AR5" s="19"/>
      <c r="AS5" s="239"/>
      <c r="AT5" s="239"/>
      <c r="AU5" s="239"/>
      <c r="AV5" s="239"/>
      <c r="AW5" s="239"/>
      <c r="AX5" s="239"/>
      <c r="AY5" s="239"/>
      <c r="AZ5" s="239"/>
      <c r="BA5" s="239"/>
      <c r="BB5" s="239"/>
      <c r="BC5" s="239"/>
      <c r="BD5" s="239"/>
      <c r="BE5" s="239"/>
      <c r="BF5" s="239"/>
      <c r="BG5" s="239"/>
      <c r="BH5" s="239"/>
      <c r="BI5" s="239"/>
      <c r="BJ5" s="239"/>
      <c r="BK5" s="239"/>
      <c r="BL5" s="239"/>
      <c r="BM5" s="239"/>
      <c r="BN5" s="239"/>
      <c r="BO5" s="239"/>
      <c r="BP5" s="239"/>
      <c r="BQ5" s="239"/>
      <c r="BR5" s="239"/>
      <c r="BS5" s="242" t="s">
        <v>7</v>
      </c>
      <c r="BT5" s="239"/>
      <c r="BU5" s="239"/>
      <c r="BV5" s="239"/>
      <c r="BW5" s="239"/>
      <c r="BX5" s="239"/>
      <c r="BY5" s="239"/>
      <c r="BZ5" s="239"/>
      <c r="CA5" s="239"/>
      <c r="CB5" s="239"/>
      <c r="CC5" s="239"/>
      <c r="CD5" s="239"/>
      <c r="CE5" s="239"/>
      <c r="CF5" s="239"/>
      <c r="CG5" s="239"/>
      <c r="CH5" s="239"/>
      <c r="CI5" s="239"/>
      <c r="CJ5" s="239"/>
      <c r="CK5" s="239"/>
      <c r="CL5" s="239"/>
      <c r="CM5" s="239"/>
      <c r="CN5" s="239"/>
      <c r="CO5" s="239"/>
      <c r="CP5" s="239"/>
      <c r="CQ5" s="239"/>
      <c r="CR5" s="239"/>
      <c r="CS5" s="239"/>
      <c r="CT5" s="239"/>
      <c r="CU5" s="239"/>
      <c r="CV5" s="239"/>
      <c r="CW5" s="239"/>
      <c r="CX5" s="239"/>
      <c r="CY5" s="239"/>
      <c r="CZ5" s="239"/>
      <c r="DA5" s="239"/>
      <c r="DB5" s="243"/>
    </row>
    <row r="6" spans="1:106" s="1" customFormat="1" ht="36.9" customHeight="1">
      <c r="B6" s="238"/>
      <c r="C6" s="239"/>
      <c r="D6" s="245" t="s">
        <v>15</v>
      </c>
      <c r="E6" s="239"/>
      <c r="F6" s="239"/>
      <c r="G6" s="239"/>
      <c r="H6" s="239"/>
      <c r="I6" s="239"/>
      <c r="J6" s="239"/>
      <c r="K6" s="371" t="s">
        <v>16</v>
      </c>
      <c r="L6" s="370"/>
      <c r="M6" s="370"/>
      <c r="N6" s="370"/>
      <c r="O6" s="370"/>
      <c r="P6" s="370"/>
      <c r="Q6" s="370"/>
      <c r="R6" s="370"/>
      <c r="S6" s="370"/>
      <c r="T6" s="370"/>
      <c r="U6" s="370"/>
      <c r="V6" s="370"/>
      <c r="W6" s="370"/>
      <c r="X6" s="370"/>
      <c r="Y6" s="370"/>
      <c r="Z6" s="370"/>
      <c r="AA6" s="370"/>
      <c r="AB6" s="370"/>
      <c r="AC6" s="370"/>
      <c r="AD6" s="370"/>
      <c r="AE6" s="370"/>
      <c r="AF6" s="370"/>
      <c r="AG6" s="370"/>
      <c r="AH6" s="370"/>
      <c r="AI6" s="370"/>
      <c r="AJ6" s="370"/>
      <c r="AK6" s="370"/>
      <c r="AL6" s="370"/>
      <c r="AM6" s="370"/>
      <c r="AN6" s="370"/>
      <c r="AO6" s="370"/>
      <c r="AP6" s="239"/>
      <c r="AQ6" s="239"/>
      <c r="AR6" s="1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39"/>
      <c r="BR6" s="239"/>
      <c r="BS6" s="242" t="s">
        <v>17</v>
      </c>
      <c r="BT6" s="239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  <c r="CF6" s="239"/>
      <c r="CG6" s="239"/>
      <c r="CH6" s="239"/>
      <c r="CI6" s="239"/>
      <c r="CJ6" s="239"/>
      <c r="CK6" s="239"/>
      <c r="CL6" s="239"/>
      <c r="CM6" s="239"/>
      <c r="CN6" s="239"/>
      <c r="CO6" s="239"/>
      <c r="CP6" s="239"/>
      <c r="CQ6" s="239"/>
      <c r="CR6" s="239"/>
      <c r="CS6" s="239"/>
      <c r="CT6" s="239"/>
      <c r="CU6" s="239"/>
      <c r="CV6" s="239"/>
      <c r="CW6" s="239"/>
      <c r="CX6" s="239"/>
      <c r="CY6" s="239"/>
      <c r="CZ6" s="239"/>
      <c r="DA6" s="239"/>
      <c r="DB6" s="243"/>
    </row>
    <row r="7" spans="1:106" s="1" customFormat="1" ht="12" customHeight="1">
      <c r="B7" s="238"/>
      <c r="C7" s="239"/>
      <c r="D7" s="246" t="s">
        <v>18</v>
      </c>
      <c r="E7" s="239"/>
      <c r="F7" s="239"/>
      <c r="G7" s="239"/>
      <c r="H7" s="239"/>
      <c r="I7" s="239"/>
      <c r="J7" s="239"/>
      <c r="K7" s="247" t="s">
        <v>3</v>
      </c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239"/>
      <c r="AI7" s="239"/>
      <c r="AJ7" s="239"/>
      <c r="AK7" s="246" t="s">
        <v>19</v>
      </c>
      <c r="AL7" s="239"/>
      <c r="AM7" s="239"/>
      <c r="AN7" s="247" t="s">
        <v>20</v>
      </c>
      <c r="AO7" s="239"/>
      <c r="AP7" s="239"/>
      <c r="AQ7" s="239"/>
      <c r="AR7" s="19"/>
      <c r="AS7" s="239"/>
      <c r="AT7" s="239"/>
      <c r="AU7" s="239"/>
      <c r="AV7" s="239"/>
      <c r="AW7" s="239"/>
      <c r="AX7" s="239"/>
      <c r="AY7" s="239"/>
      <c r="AZ7" s="239"/>
      <c r="BA7" s="239"/>
      <c r="BB7" s="239"/>
      <c r="BC7" s="239"/>
      <c r="BD7" s="239"/>
      <c r="BE7" s="239"/>
      <c r="BF7" s="239"/>
      <c r="BG7" s="239"/>
      <c r="BH7" s="239"/>
      <c r="BI7" s="239"/>
      <c r="BJ7" s="239"/>
      <c r="BK7" s="239"/>
      <c r="BL7" s="239"/>
      <c r="BM7" s="239"/>
      <c r="BN7" s="239"/>
      <c r="BO7" s="239"/>
      <c r="BP7" s="239"/>
      <c r="BQ7" s="239"/>
      <c r="BR7" s="239"/>
      <c r="BS7" s="242" t="s">
        <v>21</v>
      </c>
      <c r="BT7" s="239"/>
      <c r="BU7" s="239"/>
      <c r="BV7" s="239"/>
      <c r="BW7" s="239"/>
      <c r="BX7" s="239"/>
      <c r="BY7" s="239"/>
      <c r="BZ7" s="239"/>
      <c r="CA7" s="239"/>
      <c r="CB7" s="239"/>
      <c r="CC7" s="239"/>
      <c r="CD7" s="239"/>
      <c r="CE7" s="239"/>
      <c r="CF7" s="239"/>
      <c r="CG7" s="239"/>
      <c r="CH7" s="239"/>
      <c r="CI7" s="239"/>
      <c r="CJ7" s="239"/>
      <c r="CK7" s="239"/>
      <c r="CL7" s="239"/>
      <c r="CM7" s="239"/>
      <c r="CN7" s="239"/>
      <c r="CO7" s="239"/>
      <c r="CP7" s="239"/>
      <c r="CQ7" s="239"/>
      <c r="CR7" s="239"/>
      <c r="CS7" s="239"/>
      <c r="CT7" s="239"/>
      <c r="CU7" s="239"/>
      <c r="CV7" s="239"/>
      <c r="CW7" s="239"/>
      <c r="CX7" s="239"/>
      <c r="CY7" s="239"/>
      <c r="CZ7" s="239"/>
      <c r="DA7" s="239"/>
      <c r="DB7" s="243"/>
    </row>
    <row r="8" spans="1:106" s="1" customFormat="1" ht="12" customHeight="1">
      <c r="B8" s="238"/>
      <c r="C8" s="239"/>
      <c r="D8" s="246" t="s">
        <v>22</v>
      </c>
      <c r="E8" s="239"/>
      <c r="F8" s="239"/>
      <c r="G8" s="239"/>
      <c r="H8" s="239"/>
      <c r="I8" s="239"/>
      <c r="J8" s="239"/>
      <c r="K8" s="247" t="s">
        <v>23</v>
      </c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39"/>
      <c r="AH8" s="239"/>
      <c r="AI8" s="239"/>
      <c r="AJ8" s="239"/>
      <c r="AK8" s="246" t="s">
        <v>24</v>
      </c>
      <c r="AL8" s="239"/>
      <c r="AM8" s="239"/>
      <c r="AN8" s="247" t="s">
        <v>25</v>
      </c>
      <c r="AO8" s="239"/>
      <c r="AP8" s="239"/>
      <c r="AQ8" s="239"/>
      <c r="AR8" s="19"/>
      <c r="AS8" s="239"/>
      <c r="AT8" s="239"/>
      <c r="AU8" s="239"/>
      <c r="AV8" s="239"/>
      <c r="AW8" s="239"/>
      <c r="AX8" s="239"/>
      <c r="AY8" s="239"/>
      <c r="AZ8" s="239"/>
      <c r="BA8" s="239"/>
      <c r="BB8" s="239"/>
      <c r="BC8" s="239"/>
      <c r="BD8" s="239"/>
      <c r="BE8" s="239"/>
      <c r="BF8" s="239"/>
      <c r="BG8" s="239"/>
      <c r="BH8" s="239"/>
      <c r="BI8" s="239"/>
      <c r="BJ8" s="239"/>
      <c r="BK8" s="239"/>
      <c r="BL8" s="239"/>
      <c r="BM8" s="239"/>
      <c r="BN8" s="239"/>
      <c r="BO8" s="239"/>
      <c r="BP8" s="239"/>
      <c r="BQ8" s="239"/>
      <c r="BR8" s="239"/>
      <c r="BS8" s="242" t="s">
        <v>26</v>
      </c>
      <c r="BT8" s="239"/>
      <c r="BU8" s="239"/>
      <c r="BV8" s="239"/>
      <c r="BW8" s="239"/>
      <c r="BX8" s="239"/>
      <c r="BY8" s="239"/>
      <c r="BZ8" s="239"/>
      <c r="CA8" s="239"/>
      <c r="CB8" s="239"/>
      <c r="CC8" s="239"/>
      <c r="CD8" s="239"/>
      <c r="CE8" s="239"/>
      <c r="CF8" s="239"/>
      <c r="CG8" s="239"/>
      <c r="CH8" s="239"/>
      <c r="CI8" s="239"/>
      <c r="CJ8" s="239"/>
      <c r="CK8" s="239"/>
      <c r="CL8" s="239"/>
      <c r="CM8" s="239"/>
      <c r="CN8" s="239"/>
      <c r="CO8" s="239"/>
      <c r="CP8" s="239"/>
      <c r="CQ8" s="239"/>
      <c r="CR8" s="239"/>
      <c r="CS8" s="239"/>
      <c r="CT8" s="239"/>
      <c r="CU8" s="239"/>
      <c r="CV8" s="239"/>
      <c r="CW8" s="239"/>
      <c r="CX8" s="239"/>
      <c r="CY8" s="239"/>
      <c r="CZ8" s="239"/>
      <c r="DA8" s="239"/>
      <c r="DB8" s="243"/>
    </row>
    <row r="9" spans="1:106" s="1" customFormat="1" ht="14.4" customHeight="1">
      <c r="B9" s="238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239"/>
      <c r="AI9" s="239"/>
      <c r="AJ9" s="239"/>
      <c r="AK9" s="239"/>
      <c r="AL9" s="239"/>
      <c r="AM9" s="239"/>
      <c r="AN9" s="239"/>
      <c r="AO9" s="239"/>
      <c r="AP9" s="239"/>
      <c r="AQ9" s="239"/>
      <c r="AR9" s="19"/>
      <c r="AS9" s="239"/>
      <c r="AT9" s="239"/>
      <c r="AU9" s="239"/>
      <c r="AV9" s="239"/>
      <c r="AW9" s="239"/>
      <c r="AX9" s="239"/>
      <c r="AY9" s="239"/>
      <c r="AZ9" s="239"/>
      <c r="BA9" s="239"/>
      <c r="BB9" s="239"/>
      <c r="BC9" s="239"/>
      <c r="BD9" s="239"/>
      <c r="BE9" s="239"/>
      <c r="BF9" s="239"/>
      <c r="BG9" s="239"/>
      <c r="BH9" s="239"/>
      <c r="BI9" s="239"/>
      <c r="BJ9" s="239"/>
      <c r="BK9" s="239"/>
      <c r="BL9" s="239"/>
      <c r="BM9" s="239"/>
      <c r="BN9" s="239"/>
      <c r="BO9" s="239"/>
      <c r="BP9" s="239"/>
      <c r="BQ9" s="239"/>
      <c r="BR9" s="239"/>
      <c r="BS9" s="242" t="s">
        <v>27</v>
      </c>
      <c r="BT9" s="239"/>
      <c r="BU9" s="239"/>
      <c r="BV9" s="239"/>
      <c r="BW9" s="239"/>
      <c r="BX9" s="239"/>
      <c r="BY9" s="239"/>
      <c r="BZ9" s="239"/>
      <c r="CA9" s="239"/>
      <c r="CB9" s="239"/>
      <c r="CC9" s="239"/>
      <c r="CD9" s="239"/>
      <c r="CE9" s="239"/>
      <c r="CF9" s="239"/>
      <c r="CG9" s="239"/>
      <c r="CH9" s="239"/>
      <c r="CI9" s="239"/>
      <c r="CJ9" s="239"/>
      <c r="CK9" s="239"/>
      <c r="CL9" s="239"/>
      <c r="CM9" s="239"/>
      <c r="CN9" s="239"/>
      <c r="CO9" s="239"/>
      <c r="CP9" s="239"/>
      <c r="CQ9" s="239"/>
      <c r="CR9" s="239"/>
      <c r="CS9" s="239"/>
      <c r="CT9" s="239"/>
      <c r="CU9" s="239"/>
      <c r="CV9" s="239"/>
      <c r="CW9" s="239"/>
      <c r="CX9" s="239"/>
      <c r="CY9" s="239"/>
      <c r="CZ9" s="239"/>
      <c r="DA9" s="239"/>
      <c r="DB9" s="243"/>
    </row>
    <row r="10" spans="1:106" s="1" customFormat="1" ht="12" customHeight="1">
      <c r="B10" s="238"/>
      <c r="C10" s="239"/>
      <c r="D10" s="246" t="s">
        <v>28</v>
      </c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46" t="s">
        <v>29</v>
      </c>
      <c r="AL10" s="239"/>
      <c r="AM10" s="239"/>
      <c r="AN10" s="247" t="s">
        <v>3</v>
      </c>
      <c r="AO10" s="239"/>
      <c r="AP10" s="239"/>
      <c r="AQ10" s="239"/>
      <c r="AR10" s="19"/>
      <c r="AS10" s="239"/>
      <c r="AT10" s="239"/>
      <c r="AU10" s="239"/>
      <c r="AV10" s="239"/>
      <c r="AW10" s="239"/>
      <c r="AX10" s="239"/>
      <c r="AY10" s="239"/>
      <c r="AZ10" s="239"/>
      <c r="BA10" s="239"/>
      <c r="BB10" s="239"/>
      <c r="BC10" s="239"/>
      <c r="BD10" s="239"/>
      <c r="BE10" s="239"/>
      <c r="BF10" s="239"/>
      <c r="BG10" s="239"/>
      <c r="BH10" s="239"/>
      <c r="BI10" s="239"/>
      <c r="BJ10" s="239"/>
      <c r="BK10" s="239"/>
      <c r="BL10" s="239"/>
      <c r="BM10" s="239"/>
      <c r="BN10" s="239"/>
      <c r="BO10" s="239"/>
      <c r="BP10" s="239"/>
      <c r="BQ10" s="239"/>
      <c r="BR10" s="239"/>
      <c r="BS10" s="242" t="s">
        <v>17</v>
      </c>
      <c r="BT10" s="239"/>
      <c r="BU10" s="239"/>
      <c r="BV10" s="239"/>
      <c r="BW10" s="239"/>
      <c r="BX10" s="239"/>
      <c r="BY10" s="239"/>
      <c r="BZ10" s="239"/>
      <c r="CA10" s="239"/>
      <c r="CB10" s="239"/>
      <c r="CC10" s="239"/>
      <c r="CD10" s="239"/>
      <c r="CE10" s="239"/>
      <c r="CF10" s="239"/>
      <c r="CG10" s="239"/>
      <c r="CH10" s="239"/>
      <c r="CI10" s="239"/>
      <c r="CJ10" s="239"/>
      <c r="CK10" s="239"/>
      <c r="CL10" s="239"/>
      <c r="CM10" s="239"/>
      <c r="CN10" s="239"/>
      <c r="CO10" s="239"/>
      <c r="CP10" s="239"/>
      <c r="CQ10" s="239"/>
      <c r="CR10" s="239"/>
      <c r="CS10" s="239"/>
      <c r="CT10" s="239"/>
      <c r="CU10" s="239"/>
      <c r="CV10" s="239"/>
      <c r="CW10" s="239"/>
      <c r="CX10" s="239"/>
      <c r="CY10" s="239"/>
      <c r="CZ10" s="239"/>
      <c r="DA10" s="239"/>
      <c r="DB10" s="243"/>
    </row>
    <row r="11" spans="1:106" s="1" customFormat="1" ht="18.45" customHeight="1">
      <c r="B11" s="238"/>
      <c r="C11" s="239"/>
      <c r="D11" s="239"/>
      <c r="E11" s="247" t="s">
        <v>23</v>
      </c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  <c r="AH11" s="239"/>
      <c r="AI11" s="239"/>
      <c r="AJ11" s="239"/>
      <c r="AK11" s="246" t="s">
        <v>30</v>
      </c>
      <c r="AL11" s="239"/>
      <c r="AM11" s="239"/>
      <c r="AN11" s="247" t="s">
        <v>3</v>
      </c>
      <c r="AO11" s="239"/>
      <c r="AP11" s="239"/>
      <c r="AQ11" s="239"/>
      <c r="AR11" s="19"/>
      <c r="AS11" s="239"/>
      <c r="AT11" s="239"/>
      <c r="AU11" s="239"/>
      <c r="AV11" s="239"/>
      <c r="AW11" s="239"/>
      <c r="AX11" s="239"/>
      <c r="AY11" s="239"/>
      <c r="AZ11" s="239"/>
      <c r="BA11" s="239"/>
      <c r="BB11" s="239"/>
      <c r="BC11" s="239"/>
      <c r="BD11" s="239"/>
      <c r="BE11" s="239"/>
      <c r="BF11" s="239"/>
      <c r="BG11" s="239"/>
      <c r="BH11" s="239"/>
      <c r="BI11" s="239"/>
      <c r="BJ11" s="239"/>
      <c r="BK11" s="239"/>
      <c r="BL11" s="239"/>
      <c r="BM11" s="239"/>
      <c r="BN11" s="239"/>
      <c r="BO11" s="239"/>
      <c r="BP11" s="239"/>
      <c r="BQ11" s="239"/>
      <c r="BR11" s="239"/>
      <c r="BS11" s="242" t="s">
        <v>17</v>
      </c>
      <c r="BT11" s="239"/>
      <c r="BU11" s="239"/>
      <c r="BV11" s="239"/>
      <c r="BW11" s="239"/>
      <c r="BX11" s="239"/>
      <c r="BY11" s="239"/>
      <c r="BZ11" s="239"/>
      <c r="CA11" s="239"/>
      <c r="CB11" s="239"/>
      <c r="CC11" s="239"/>
      <c r="CD11" s="239"/>
      <c r="CE11" s="239"/>
      <c r="CF11" s="239"/>
      <c r="CG11" s="239"/>
      <c r="CH11" s="239"/>
      <c r="CI11" s="239"/>
      <c r="CJ11" s="239"/>
      <c r="CK11" s="239"/>
      <c r="CL11" s="239"/>
      <c r="CM11" s="239"/>
      <c r="CN11" s="239"/>
      <c r="CO11" s="239"/>
      <c r="CP11" s="239"/>
      <c r="CQ11" s="239"/>
      <c r="CR11" s="239"/>
      <c r="CS11" s="239"/>
      <c r="CT11" s="239"/>
      <c r="CU11" s="239"/>
      <c r="CV11" s="239"/>
      <c r="CW11" s="239"/>
      <c r="CX11" s="239"/>
      <c r="CY11" s="239"/>
      <c r="CZ11" s="239"/>
      <c r="DA11" s="239"/>
      <c r="DB11" s="243"/>
    </row>
    <row r="12" spans="1:106" s="1" customFormat="1" ht="6.9" customHeight="1">
      <c r="B12" s="238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  <c r="AB12" s="239"/>
      <c r="AC12" s="239"/>
      <c r="AD12" s="239"/>
      <c r="AE12" s="239"/>
      <c r="AF12" s="239"/>
      <c r="AG12" s="239"/>
      <c r="AH12" s="239"/>
      <c r="AI12" s="239"/>
      <c r="AJ12" s="239"/>
      <c r="AK12" s="239"/>
      <c r="AL12" s="239"/>
      <c r="AM12" s="239"/>
      <c r="AN12" s="239"/>
      <c r="AO12" s="239"/>
      <c r="AP12" s="239"/>
      <c r="AQ12" s="239"/>
      <c r="AR12" s="19"/>
      <c r="AS12" s="239"/>
      <c r="AT12" s="239"/>
      <c r="AU12" s="239"/>
      <c r="AV12" s="239"/>
      <c r="AW12" s="239"/>
      <c r="AX12" s="239"/>
      <c r="AY12" s="239"/>
      <c r="AZ12" s="239"/>
      <c r="BA12" s="239"/>
      <c r="BB12" s="239"/>
      <c r="BC12" s="239"/>
      <c r="BD12" s="239"/>
      <c r="BE12" s="239"/>
      <c r="BF12" s="239"/>
      <c r="BG12" s="239"/>
      <c r="BH12" s="239"/>
      <c r="BI12" s="239"/>
      <c r="BJ12" s="239"/>
      <c r="BK12" s="239"/>
      <c r="BL12" s="239"/>
      <c r="BM12" s="239"/>
      <c r="BN12" s="239"/>
      <c r="BO12" s="239"/>
      <c r="BP12" s="239"/>
      <c r="BQ12" s="239"/>
      <c r="BR12" s="239"/>
      <c r="BS12" s="242" t="s">
        <v>17</v>
      </c>
      <c r="BT12" s="239"/>
      <c r="BU12" s="239"/>
      <c r="BV12" s="239"/>
      <c r="BW12" s="239"/>
      <c r="BX12" s="239"/>
      <c r="BY12" s="239"/>
      <c r="BZ12" s="239"/>
      <c r="CA12" s="239"/>
      <c r="CB12" s="239"/>
      <c r="CC12" s="239"/>
      <c r="CD12" s="239"/>
      <c r="CE12" s="239"/>
      <c r="CF12" s="239"/>
      <c r="CG12" s="239"/>
      <c r="CH12" s="239"/>
      <c r="CI12" s="239"/>
      <c r="CJ12" s="239"/>
      <c r="CK12" s="239"/>
      <c r="CL12" s="239"/>
      <c r="CM12" s="239"/>
      <c r="CN12" s="239"/>
      <c r="CO12" s="239"/>
      <c r="CP12" s="239"/>
      <c r="CQ12" s="239"/>
      <c r="CR12" s="239"/>
      <c r="CS12" s="239"/>
      <c r="CT12" s="239"/>
      <c r="CU12" s="239"/>
      <c r="CV12" s="239"/>
      <c r="CW12" s="239"/>
      <c r="CX12" s="239"/>
      <c r="CY12" s="239"/>
      <c r="CZ12" s="239"/>
      <c r="DA12" s="239"/>
      <c r="DB12" s="243"/>
    </row>
    <row r="13" spans="1:106" s="1" customFormat="1" ht="12" customHeight="1">
      <c r="B13" s="238"/>
      <c r="C13" s="239"/>
      <c r="D13" s="246" t="s">
        <v>31</v>
      </c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239"/>
      <c r="AH13" s="239"/>
      <c r="AI13" s="239"/>
      <c r="AJ13" s="239"/>
      <c r="AK13" s="246" t="s">
        <v>29</v>
      </c>
      <c r="AL13" s="239"/>
      <c r="AM13" s="239"/>
      <c r="AN13" s="247" t="s">
        <v>3</v>
      </c>
      <c r="AO13" s="239"/>
      <c r="AP13" s="239"/>
      <c r="AQ13" s="239"/>
      <c r="AR13" s="19"/>
      <c r="AS13" s="239"/>
      <c r="AT13" s="239"/>
      <c r="AU13" s="239"/>
      <c r="AV13" s="239"/>
      <c r="AW13" s="239"/>
      <c r="AX13" s="239"/>
      <c r="AY13" s="239"/>
      <c r="AZ13" s="239"/>
      <c r="BA13" s="239"/>
      <c r="BB13" s="239"/>
      <c r="BC13" s="239"/>
      <c r="BD13" s="239"/>
      <c r="BE13" s="239"/>
      <c r="BF13" s="239"/>
      <c r="BG13" s="239"/>
      <c r="BH13" s="239"/>
      <c r="BI13" s="239"/>
      <c r="BJ13" s="239"/>
      <c r="BK13" s="239"/>
      <c r="BL13" s="239"/>
      <c r="BM13" s="239"/>
      <c r="BN13" s="239"/>
      <c r="BO13" s="239"/>
      <c r="BP13" s="239"/>
      <c r="BQ13" s="239"/>
      <c r="BR13" s="239"/>
      <c r="BS13" s="242" t="s">
        <v>17</v>
      </c>
      <c r="BT13" s="239"/>
      <c r="BU13" s="239"/>
      <c r="BV13" s="239"/>
      <c r="BW13" s="239"/>
      <c r="BX13" s="239"/>
      <c r="BY13" s="239"/>
      <c r="BZ13" s="239"/>
      <c r="CA13" s="239"/>
      <c r="CB13" s="239"/>
      <c r="CC13" s="239"/>
      <c r="CD13" s="239"/>
      <c r="CE13" s="239"/>
      <c r="CF13" s="239"/>
      <c r="CG13" s="239"/>
      <c r="CH13" s="239"/>
      <c r="CI13" s="239"/>
      <c r="CJ13" s="239"/>
      <c r="CK13" s="239"/>
      <c r="CL13" s="239"/>
      <c r="CM13" s="239"/>
      <c r="CN13" s="239"/>
      <c r="CO13" s="239"/>
      <c r="CP13" s="239"/>
      <c r="CQ13" s="239"/>
      <c r="CR13" s="239"/>
      <c r="CS13" s="239"/>
      <c r="CT13" s="239"/>
      <c r="CU13" s="239"/>
      <c r="CV13" s="239"/>
      <c r="CW13" s="239"/>
      <c r="CX13" s="239"/>
      <c r="CY13" s="239"/>
      <c r="CZ13" s="239"/>
      <c r="DA13" s="239"/>
      <c r="DB13" s="243"/>
    </row>
    <row r="14" spans="1:106" ht="13.2">
      <c r="B14" s="238"/>
      <c r="C14" s="239"/>
      <c r="D14" s="239"/>
      <c r="E14" s="247" t="s">
        <v>32</v>
      </c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246" t="s">
        <v>30</v>
      </c>
      <c r="AL14" s="239"/>
      <c r="AM14" s="239"/>
      <c r="AN14" s="247" t="s">
        <v>3</v>
      </c>
      <c r="AO14" s="239"/>
      <c r="AP14" s="239"/>
      <c r="AQ14" s="239"/>
      <c r="AR14" s="19"/>
      <c r="AS14" s="239"/>
      <c r="AT14" s="239"/>
      <c r="AU14" s="239"/>
      <c r="AV14" s="239"/>
      <c r="AW14" s="239"/>
      <c r="AX14" s="239"/>
      <c r="AY14" s="239"/>
      <c r="AZ14" s="239"/>
      <c r="BA14" s="239"/>
      <c r="BB14" s="239"/>
      <c r="BC14" s="239"/>
      <c r="BD14" s="239"/>
      <c r="BE14" s="239"/>
      <c r="BF14" s="239"/>
      <c r="BG14" s="239"/>
      <c r="BH14" s="239"/>
      <c r="BI14" s="239"/>
      <c r="BJ14" s="239"/>
      <c r="BK14" s="239"/>
      <c r="BL14" s="239"/>
      <c r="BM14" s="239"/>
      <c r="BN14" s="239"/>
      <c r="BO14" s="239"/>
      <c r="BP14" s="239"/>
      <c r="BQ14" s="239"/>
      <c r="BR14" s="239"/>
      <c r="BS14" s="242" t="s">
        <v>17</v>
      </c>
      <c r="BT14" s="239"/>
      <c r="BU14" s="239"/>
      <c r="BV14" s="239"/>
      <c r="BW14" s="239"/>
      <c r="BX14" s="239"/>
      <c r="BY14" s="239"/>
      <c r="BZ14" s="239"/>
      <c r="CA14" s="239"/>
      <c r="CB14" s="239"/>
      <c r="CC14" s="239"/>
      <c r="CD14" s="239"/>
      <c r="CE14" s="239"/>
      <c r="CF14" s="239"/>
      <c r="CG14" s="239"/>
      <c r="CH14" s="239"/>
      <c r="CI14" s="239"/>
      <c r="CJ14" s="239"/>
      <c r="CK14" s="239"/>
      <c r="CL14" s="239"/>
      <c r="CM14" s="239"/>
      <c r="CN14" s="239"/>
      <c r="CO14" s="239"/>
      <c r="CP14" s="239"/>
      <c r="CQ14" s="239"/>
      <c r="CR14" s="239"/>
      <c r="CS14" s="239"/>
      <c r="CT14" s="239"/>
      <c r="CU14" s="239"/>
      <c r="CV14" s="239"/>
      <c r="CW14" s="239"/>
      <c r="CX14" s="239"/>
      <c r="CY14" s="239"/>
      <c r="CZ14" s="239"/>
      <c r="DA14" s="239"/>
      <c r="DB14" s="243"/>
    </row>
    <row r="15" spans="1:106" s="1" customFormat="1" ht="6.9" customHeight="1">
      <c r="B15" s="238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39"/>
      <c r="AR15" s="19"/>
      <c r="AS15" s="239"/>
      <c r="AT15" s="239"/>
      <c r="AU15" s="239"/>
      <c r="AV15" s="239"/>
      <c r="AW15" s="239"/>
      <c r="AX15" s="239"/>
      <c r="AY15" s="239"/>
      <c r="AZ15" s="239"/>
      <c r="BA15" s="239"/>
      <c r="BB15" s="239"/>
      <c r="BC15" s="239"/>
      <c r="BD15" s="239"/>
      <c r="BE15" s="239"/>
      <c r="BF15" s="239"/>
      <c r="BG15" s="239"/>
      <c r="BH15" s="239"/>
      <c r="BI15" s="239"/>
      <c r="BJ15" s="239"/>
      <c r="BK15" s="239"/>
      <c r="BL15" s="239"/>
      <c r="BM15" s="239"/>
      <c r="BN15" s="239"/>
      <c r="BO15" s="239"/>
      <c r="BP15" s="239"/>
      <c r="BQ15" s="239"/>
      <c r="BR15" s="239"/>
      <c r="BS15" s="242" t="s">
        <v>33</v>
      </c>
      <c r="BT15" s="239"/>
      <c r="BU15" s="239"/>
      <c r="BV15" s="239"/>
      <c r="BW15" s="239"/>
      <c r="BX15" s="239"/>
      <c r="BY15" s="239"/>
      <c r="BZ15" s="239"/>
      <c r="CA15" s="239"/>
      <c r="CB15" s="239"/>
      <c r="CC15" s="239"/>
      <c r="CD15" s="239"/>
      <c r="CE15" s="239"/>
      <c r="CF15" s="239"/>
      <c r="CG15" s="239"/>
      <c r="CH15" s="239"/>
      <c r="CI15" s="239"/>
      <c r="CJ15" s="239"/>
      <c r="CK15" s="239"/>
      <c r="CL15" s="239"/>
      <c r="CM15" s="239"/>
      <c r="CN15" s="239"/>
      <c r="CO15" s="239"/>
      <c r="CP15" s="239"/>
      <c r="CQ15" s="239"/>
      <c r="CR15" s="239"/>
      <c r="CS15" s="239"/>
      <c r="CT15" s="239"/>
      <c r="CU15" s="239"/>
      <c r="CV15" s="239"/>
      <c r="CW15" s="239"/>
      <c r="CX15" s="239"/>
      <c r="CY15" s="239"/>
      <c r="CZ15" s="239"/>
      <c r="DA15" s="239"/>
      <c r="DB15" s="243"/>
    </row>
    <row r="16" spans="1:106" s="1" customFormat="1" ht="12" customHeight="1">
      <c r="B16" s="238"/>
      <c r="C16" s="239"/>
      <c r="D16" s="246" t="s">
        <v>34</v>
      </c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239"/>
      <c r="AE16" s="239"/>
      <c r="AF16" s="239"/>
      <c r="AG16" s="239"/>
      <c r="AH16" s="239"/>
      <c r="AI16" s="239"/>
      <c r="AJ16" s="239"/>
      <c r="AK16" s="246" t="s">
        <v>29</v>
      </c>
      <c r="AL16" s="239"/>
      <c r="AM16" s="239"/>
      <c r="AN16" s="247" t="s">
        <v>35</v>
      </c>
      <c r="AO16" s="239"/>
      <c r="AP16" s="239"/>
      <c r="AQ16" s="239"/>
      <c r="AR16" s="19"/>
      <c r="AS16" s="239"/>
      <c r="AT16" s="239"/>
      <c r="AU16" s="239"/>
      <c r="AV16" s="239"/>
      <c r="AW16" s="239"/>
      <c r="AX16" s="239"/>
      <c r="AY16" s="239"/>
      <c r="AZ16" s="239"/>
      <c r="BA16" s="239"/>
      <c r="BB16" s="239"/>
      <c r="BC16" s="239"/>
      <c r="BD16" s="239"/>
      <c r="BE16" s="239"/>
      <c r="BF16" s="239"/>
      <c r="BG16" s="239"/>
      <c r="BH16" s="239"/>
      <c r="BI16" s="239"/>
      <c r="BJ16" s="239"/>
      <c r="BK16" s="239"/>
      <c r="BL16" s="239"/>
      <c r="BM16" s="239"/>
      <c r="BN16" s="239"/>
      <c r="BO16" s="239"/>
      <c r="BP16" s="239"/>
      <c r="BQ16" s="239"/>
      <c r="BR16" s="239"/>
      <c r="BS16" s="242" t="s">
        <v>4</v>
      </c>
      <c r="BT16" s="239"/>
      <c r="BU16" s="239"/>
      <c r="BV16" s="239"/>
      <c r="BW16" s="239"/>
      <c r="BX16" s="239"/>
      <c r="BY16" s="239"/>
      <c r="BZ16" s="239"/>
      <c r="CA16" s="239"/>
      <c r="CB16" s="239"/>
      <c r="CC16" s="239"/>
      <c r="CD16" s="239"/>
      <c r="CE16" s="239"/>
      <c r="CF16" s="239"/>
      <c r="CG16" s="239"/>
      <c r="CH16" s="239"/>
      <c r="CI16" s="239"/>
      <c r="CJ16" s="239"/>
      <c r="CK16" s="239"/>
      <c r="CL16" s="239"/>
      <c r="CM16" s="239"/>
      <c r="CN16" s="239"/>
      <c r="CO16" s="239"/>
      <c r="CP16" s="239"/>
      <c r="CQ16" s="239"/>
      <c r="CR16" s="239"/>
      <c r="CS16" s="239"/>
      <c r="CT16" s="239"/>
      <c r="CU16" s="239"/>
      <c r="CV16" s="239"/>
      <c r="CW16" s="239"/>
      <c r="CX16" s="239"/>
      <c r="CY16" s="239"/>
      <c r="CZ16" s="239"/>
      <c r="DA16" s="239"/>
      <c r="DB16" s="243"/>
    </row>
    <row r="17" spans="1:106" s="1" customFormat="1" ht="18.45" customHeight="1">
      <c r="B17" s="238"/>
      <c r="C17" s="239"/>
      <c r="D17" s="239"/>
      <c r="E17" s="247" t="s">
        <v>36</v>
      </c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39"/>
      <c r="AC17" s="239"/>
      <c r="AD17" s="239"/>
      <c r="AE17" s="239"/>
      <c r="AF17" s="239"/>
      <c r="AG17" s="239"/>
      <c r="AH17" s="239"/>
      <c r="AI17" s="239"/>
      <c r="AJ17" s="239"/>
      <c r="AK17" s="246" t="s">
        <v>30</v>
      </c>
      <c r="AL17" s="239"/>
      <c r="AM17" s="239"/>
      <c r="AN17" s="247" t="s">
        <v>35</v>
      </c>
      <c r="AO17" s="239"/>
      <c r="AP17" s="239"/>
      <c r="AQ17" s="239"/>
      <c r="AR17" s="19"/>
      <c r="AS17" s="239"/>
      <c r="AT17" s="239"/>
      <c r="AU17" s="239"/>
      <c r="AV17" s="239"/>
      <c r="AW17" s="239"/>
      <c r="AX17" s="239"/>
      <c r="AY17" s="239"/>
      <c r="AZ17" s="239"/>
      <c r="BA17" s="239"/>
      <c r="BB17" s="239"/>
      <c r="BC17" s="239"/>
      <c r="BD17" s="239"/>
      <c r="BE17" s="239"/>
      <c r="BF17" s="239"/>
      <c r="BG17" s="239"/>
      <c r="BH17" s="239"/>
      <c r="BI17" s="239"/>
      <c r="BJ17" s="239"/>
      <c r="BK17" s="239"/>
      <c r="BL17" s="239"/>
      <c r="BM17" s="239"/>
      <c r="BN17" s="239"/>
      <c r="BO17" s="239"/>
      <c r="BP17" s="239"/>
      <c r="BQ17" s="239"/>
      <c r="BR17" s="239"/>
      <c r="BS17" s="242" t="s">
        <v>4</v>
      </c>
      <c r="BT17" s="239"/>
      <c r="BU17" s="239"/>
      <c r="BV17" s="239"/>
      <c r="BW17" s="239"/>
      <c r="BX17" s="239"/>
      <c r="BY17" s="239"/>
      <c r="BZ17" s="239"/>
      <c r="CA17" s="239"/>
      <c r="CB17" s="239"/>
      <c r="CC17" s="239"/>
      <c r="CD17" s="239"/>
      <c r="CE17" s="239"/>
      <c r="CF17" s="239"/>
      <c r="CG17" s="239"/>
      <c r="CH17" s="239"/>
      <c r="CI17" s="239"/>
      <c r="CJ17" s="239"/>
      <c r="CK17" s="239"/>
      <c r="CL17" s="239"/>
      <c r="CM17" s="239"/>
      <c r="CN17" s="239"/>
      <c r="CO17" s="239"/>
      <c r="CP17" s="239"/>
      <c r="CQ17" s="239"/>
      <c r="CR17" s="239"/>
      <c r="CS17" s="239"/>
      <c r="CT17" s="239"/>
      <c r="CU17" s="239"/>
      <c r="CV17" s="239"/>
      <c r="CW17" s="239"/>
      <c r="CX17" s="239"/>
      <c r="CY17" s="239"/>
      <c r="CZ17" s="239"/>
      <c r="DA17" s="239"/>
      <c r="DB17" s="243"/>
    </row>
    <row r="18" spans="1:106" s="1" customFormat="1" ht="6.9" customHeight="1">
      <c r="B18" s="238"/>
      <c r="C18" s="239"/>
      <c r="D18" s="239"/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39"/>
      <c r="AB18" s="239"/>
      <c r="AC18" s="239"/>
      <c r="AD18" s="239"/>
      <c r="AE18" s="239"/>
      <c r="AF18" s="239"/>
      <c r="AG18" s="239"/>
      <c r="AH18" s="239"/>
      <c r="AI18" s="239"/>
      <c r="AJ18" s="239"/>
      <c r="AK18" s="239"/>
      <c r="AL18" s="239"/>
      <c r="AM18" s="239"/>
      <c r="AN18" s="239"/>
      <c r="AO18" s="239"/>
      <c r="AP18" s="239"/>
      <c r="AQ18" s="239"/>
      <c r="AR18" s="19"/>
      <c r="AS18" s="239"/>
      <c r="AT18" s="239"/>
      <c r="AU18" s="239"/>
      <c r="AV18" s="239"/>
      <c r="AW18" s="239"/>
      <c r="AX18" s="239"/>
      <c r="AY18" s="239"/>
      <c r="AZ18" s="239"/>
      <c r="BA18" s="239"/>
      <c r="BB18" s="239"/>
      <c r="BC18" s="239"/>
      <c r="BD18" s="239"/>
      <c r="BE18" s="239"/>
      <c r="BF18" s="239"/>
      <c r="BG18" s="239"/>
      <c r="BH18" s="239"/>
      <c r="BI18" s="239"/>
      <c r="BJ18" s="239"/>
      <c r="BK18" s="239"/>
      <c r="BL18" s="239"/>
      <c r="BM18" s="239"/>
      <c r="BN18" s="239"/>
      <c r="BO18" s="239"/>
      <c r="BP18" s="239"/>
      <c r="BQ18" s="239"/>
      <c r="BR18" s="239"/>
      <c r="BS18" s="242" t="s">
        <v>7</v>
      </c>
      <c r="BT18" s="239"/>
      <c r="BU18" s="239"/>
      <c r="BV18" s="239"/>
      <c r="BW18" s="239"/>
      <c r="BX18" s="239"/>
      <c r="BY18" s="239"/>
      <c r="BZ18" s="239"/>
      <c r="CA18" s="239"/>
      <c r="CB18" s="239"/>
      <c r="CC18" s="239"/>
      <c r="CD18" s="239"/>
      <c r="CE18" s="239"/>
      <c r="CF18" s="239"/>
      <c r="CG18" s="239"/>
      <c r="CH18" s="239"/>
      <c r="CI18" s="239"/>
      <c r="CJ18" s="239"/>
      <c r="CK18" s="239"/>
      <c r="CL18" s="239"/>
      <c r="CM18" s="239"/>
      <c r="CN18" s="239"/>
      <c r="CO18" s="239"/>
      <c r="CP18" s="239"/>
      <c r="CQ18" s="239"/>
      <c r="CR18" s="239"/>
      <c r="CS18" s="239"/>
      <c r="CT18" s="239"/>
      <c r="CU18" s="239"/>
      <c r="CV18" s="239"/>
      <c r="CW18" s="239"/>
      <c r="CX18" s="239"/>
      <c r="CY18" s="239"/>
      <c r="CZ18" s="239"/>
      <c r="DA18" s="239"/>
      <c r="DB18" s="243"/>
    </row>
    <row r="19" spans="1:106" s="1" customFormat="1" ht="12" customHeight="1">
      <c r="B19" s="238"/>
      <c r="C19" s="239"/>
      <c r="D19" s="246" t="s">
        <v>37</v>
      </c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/>
      <c r="AC19" s="239"/>
      <c r="AD19" s="239"/>
      <c r="AE19" s="239"/>
      <c r="AF19" s="239"/>
      <c r="AG19" s="239"/>
      <c r="AH19" s="239"/>
      <c r="AI19" s="239"/>
      <c r="AJ19" s="239"/>
      <c r="AK19" s="246" t="s">
        <v>29</v>
      </c>
      <c r="AL19" s="239"/>
      <c r="AM19" s="239"/>
      <c r="AN19" s="247" t="s">
        <v>3</v>
      </c>
      <c r="AO19" s="239"/>
      <c r="AP19" s="239"/>
      <c r="AQ19" s="239"/>
      <c r="AR19" s="19"/>
      <c r="AS19" s="239"/>
      <c r="AT19" s="239"/>
      <c r="AU19" s="239"/>
      <c r="AV19" s="239"/>
      <c r="AW19" s="239"/>
      <c r="AX19" s="239"/>
      <c r="AY19" s="239"/>
      <c r="AZ19" s="239"/>
      <c r="BA19" s="239"/>
      <c r="BB19" s="239"/>
      <c r="BC19" s="239"/>
      <c r="BD19" s="239"/>
      <c r="BE19" s="239"/>
      <c r="BF19" s="239"/>
      <c r="BG19" s="239"/>
      <c r="BH19" s="239"/>
      <c r="BI19" s="239"/>
      <c r="BJ19" s="239"/>
      <c r="BK19" s="239"/>
      <c r="BL19" s="239"/>
      <c r="BM19" s="239"/>
      <c r="BN19" s="239"/>
      <c r="BO19" s="239"/>
      <c r="BP19" s="239"/>
      <c r="BQ19" s="239"/>
      <c r="BR19" s="239"/>
      <c r="BS19" s="242" t="s">
        <v>7</v>
      </c>
      <c r="BT19" s="239"/>
      <c r="BU19" s="239"/>
      <c r="BV19" s="239"/>
      <c r="BW19" s="239"/>
      <c r="BX19" s="239"/>
      <c r="BY19" s="239"/>
      <c r="BZ19" s="239"/>
      <c r="CA19" s="239"/>
      <c r="CB19" s="239"/>
      <c r="CC19" s="239"/>
      <c r="CD19" s="239"/>
      <c r="CE19" s="239"/>
      <c r="CF19" s="239"/>
      <c r="CG19" s="239"/>
      <c r="CH19" s="239"/>
      <c r="CI19" s="239"/>
      <c r="CJ19" s="239"/>
      <c r="CK19" s="239"/>
      <c r="CL19" s="239"/>
      <c r="CM19" s="239"/>
      <c r="CN19" s="239"/>
      <c r="CO19" s="239"/>
      <c r="CP19" s="239"/>
      <c r="CQ19" s="239"/>
      <c r="CR19" s="239"/>
      <c r="CS19" s="239"/>
      <c r="CT19" s="239"/>
      <c r="CU19" s="239"/>
      <c r="CV19" s="239"/>
      <c r="CW19" s="239"/>
      <c r="CX19" s="239"/>
      <c r="CY19" s="239"/>
      <c r="CZ19" s="239"/>
      <c r="DA19" s="239"/>
      <c r="DB19" s="243"/>
    </row>
    <row r="20" spans="1:106" s="1" customFormat="1" ht="18.45" customHeight="1">
      <c r="B20" s="238"/>
      <c r="C20" s="239"/>
      <c r="D20" s="239"/>
      <c r="E20" s="247" t="s">
        <v>38</v>
      </c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/>
      <c r="AC20" s="239"/>
      <c r="AD20" s="239"/>
      <c r="AE20" s="239"/>
      <c r="AF20" s="239"/>
      <c r="AG20" s="239"/>
      <c r="AH20" s="239"/>
      <c r="AI20" s="239"/>
      <c r="AJ20" s="239"/>
      <c r="AK20" s="246" t="s">
        <v>30</v>
      </c>
      <c r="AL20" s="239"/>
      <c r="AM20" s="239"/>
      <c r="AN20" s="247" t="s">
        <v>3</v>
      </c>
      <c r="AO20" s="239"/>
      <c r="AP20" s="239"/>
      <c r="AQ20" s="239"/>
      <c r="AR20" s="19"/>
      <c r="AS20" s="239"/>
      <c r="AT20" s="239"/>
      <c r="AU20" s="239"/>
      <c r="AV20" s="239"/>
      <c r="AW20" s="239"/>
      <c r="AX20" s="239"/>
      <c r="AY20" s="239"/>
      <c r="AZ20" s="239"/>
      <c r="BA20" s="239"/>
      <c r="BB20" s="239"/>
      <c r="BC20" s="239"/>
      <c r="BD20" s="239"/>
      <c r="BE20" s="239"/>
      <c r="BF20" s="239"/>
      <c r="BG20" s="239"/>
      <c r="BH20" s="239"/>
      <c r="BI20" s="239"/>
      <c r="BJ20" s="239"/>
      <c r="BK20" s="239"/>
      <c r="BL20" s="239"/>
      <c r="BM20" s="239"/>
      <c r="BN20" s="239"/>
      <c r="BO20" s="239"/>
      <c r="BP20" s="239"/>
      <c r="BQ20" s="239"/>
      <c r="BR20" s="239"/>
      <c r="BS20" s="242" t="s">
        <v>4</v>
      </c>
      <c r="BT20" s="239"/>
      <c r="BU20" s="239"/>
      <c r="BV20" s="239"/>
      <c r="BW20" s="239"/>
      <c r="BX20" s="239"/>
      <c r="BY20" s="239"/>
      <c r="BZ20" s="239"/>
      <c r="CA20" s="239"/>
      <c r="CB20" s="239"/>
      <c r="CC20" s="239"/>
      <c r="CD20" s="239"/>
      <c r="CE20" s="239"/>
      <c r="CF20" s="239"/>
      <c r="CG20" s="239"/>
      <c r="CH20" s="239"/>
      <c r="CI20" s="239"/>
      <c r="CJ20" s="239"/>
      <c r="CK20" s="239"/>
      <c r="CL20" s="239"/>
      <c r="CM20" s="239"/>
      <c r="CN20" s="239"/>
      <c r="CO20" s="239"/>
      <c r="CP20" s="239"/>
      <c r="CQ20" s="239"/>
      <c r="CR20" s="239"/>
      <c r="CS20" s="239"/>
      <c r="CT20" s="239"/>
      <c r="CU20" s="239"/>
      <c r="CV20" s="239"/>
      <c r="CW20" s="239"/>
      <c r="CX20" s="239"/>
      <c r="CY20" s="239"/>
      <c r="CZ20" s="239"/>
      <c r="DA20" s="239"/>
      <c r="DB20" s="243"/>
    </row>
    <row r="21" spans="1:106" s="1" customFormat="1" ht="6.9" customHeight="1">
      <c r="B21" s="238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19"/>
      <c r="AS21" s="239"/>
      <c r="AT21" s="239"/>
      <c r="AU21" s="239"/>
      <c r="AV21" s="239"/>
      <c r="AW21" s="239"/>
      <c r="AX21" s="239"/>
      <c r="AY21" s="239"/>
      <c r="AZ21" s="239"/>
      <c r="BA21" s="239"/>
      <c r="BB21" s="239"/>
      <c r="BC21" s="239"/>
      <c r="BD21" s="239"/>
      <c r="BE21" s="239"/>
      <c r="BF21" s="239"/>
      <c r="BG21" s="239"/>
      <c r="BH21" s="239"/>
      <c r="BI21" s="239"/>
      <c r="BJ21" s="239"/>
      <c r="BK21" s="239"/>
      <c r="BL21" s="239"/>
      <c r="BM21" s="239"/>
      <c r="BN21" s="239"/>
      <c r="BO21" s="239"/>
      <c r="BP21" s="239"/>
      <c r="BQ21" s="239"/>
      <c r="BR21" s="239"/>
      <c r="BS21" s="239"/>
      <c r="BT21" s="239"/>
      <c r="BU21" s="239"/>
      <c r="BV21" s="239"/>
      <c r="BW21" s="239"/>
      <c r="BX21" s="239"/>
      <c r="BY21" s="239"/>
      <c r="BZ21" s="239"/>
      <c r="CA21" s="239"/>
      <c r="CB21" s="239"/>
      <c r="CC21" s="239"/>
      <c r="CD21" s="239"/>
      <c r="CE21" s="239"/>
      <c r="CF21" s="239"/>
      <c r="CG21" s="239"/>
      <c r="CH21" s="239"/>
      <c r="CI21" s="239"/>
      <c r="CJ21" s="239"/>
      <c r="CK21" s="239"/>
      <c r="CL21" s="239"/>
      <c r="CM21" s="239"/>
      <c r="CN21" s="239"/>
      <c r="CO21" s="239"/>
      <c r="CP21" s="239"/>
      <c r="CQ21" s="239"/>
      <c r="CR21" s="239"/>
      <c r="CS21" s="239"/>
      <c r="CT21" s="239"/>
      <c r="CU21" s="239"/>
      <c r="CV21" s="239"/>
      <c r="CW21" s="239"/>
      <c r="CX21" s="239"/>
      <c r="CY21" s="239"/>
      <c r="CZ21" s="239"/>
      <c r="DA21" s="239"/>
      <c r="DB21" s="243"/>
    </row>
    <row r="22" spans="1:106" s="1" customFormat="1" ht="12" customHeight="1">
      <c r="B22" s="238"/>
      <c r="C22" s="239"/>
      <c r="D22" s="246" t="s">
        <v>39</v>
      </c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19"/>
      <c r="AS22" s="239"/>
      <c r="AT22" s="239"/>
      <c r="AU22" s="239"/>
      <c r="AV22" s="239"/>
      <c r="AW22" s="239"/>
      <c r="AX22" s="239"/>
      <c r="AY22" s="239"/>
      <c r="AZ22" s="239"/>
      <c r="BA22" s="239"/>
      <c r="BB22" s="239"/>
      <c r="BC22" s="239"/>
      <c r="BD22" s="239"/>
      <c r="BE22" s="239"/>
      <c r="BF22" s="239"/>
      <c r="BG22" s="239"/>
      <c r="BH22" s="239"/>
      <c r="BI22" s="239"/>
      <c r="BJ22" s="239"/>
      <c r="BK22" s="239"/>
      <c r="BL22" s="239"/>
      <c r="BM22" s="239"/>
      <c r="BN22" s="239"/>
      <c r="BO22" s="239"/>
      <c r="BP22" s="239"/>
      <c r="BQ22" s="239"/>
      <c r="BR22" s="239"/>
      <c r="BS22" s="239"/>
      <c r="BT22" s="239"/>
      <c r="BU22" s="239"/>
      <c r="BV22" s="239"/>
      <c r="BW22" s="239"/>
      <c r="BX22" s="239"/>
      <c r="BY22" s="239"/>
      <c r="BZ22" s="239"/>
      <c r="CA22" s="239"/>
      <c r="CB22" s="239"/>
      <c r="CC22" s="239"/>
      <c r="CD22" s="239"/>
      <c r="CE22" s="239"/>
      <c r="CF22" s="239"/>
      <c r="CG22" s="239"/>
      <c r="CH22" s="239"/>
      <c r="CI22" s="239"/>
      <c r="CJ22" s="239"/>
      <c r="CK22" s="239"/>
      <c r="CL22" s="239"/>
      <c r="CM22" s="239"/>
      <c r="CN22" s="239"/>
      <c r="CO22" s="239"/>
      <c r="CP22" s="239"/>
      <c r="CQ22" s="239"/>
      <c r="CR22" s="239"/>
      <c r="CS22" s="239"/>
      <c r="CT22" s="239"/>
      <c r="CU22" s="239"/>
      <c r="CV22" s="239"/>
      <c r="CW22" s="239"/>
      <c r="CX22" s="239"/>
      <c r="CY22" s="239"/>
      <c r="CZ22" s="239"/>
      <c r="DA22" s="239"/>
      <c r="DB22" s="243"/>
    </row>
    <row r="23" spans="1:106" s="1" customFormat="1" ht="16.5" customHeight="1">
      <c r="B23" s="238"/>
      <c r="C23" s="239"/>
      <c r="D23" s="239"/>
      <c r="E23" s="372" t="s">
        <v>3</v>
      </c>
      <c r="F23" s="372"/>
      <c r="G23" s="372"/>
      <c r="H23" s="372"/>
      <c r="I23" s="372"/>
      <c r="J23" s="372"/>
      <c r="K23" s="372"/>
      <c r="L23" s="372"/>
      <c r="M23" s="372"/>
      <c r="N23" s="372"/>
      <c r="O23" s="372"/>
      <c r="P23" s="372"/>
      <c r="Q23" s="372"/>
      <c r="R23" s="372"/>
      <c r="S23" s="372"/>
      <c r="T23" s="372"/>
      <c r="U23" s="372"/>
      <c r="V23" s="372"/>
      <c r="W23" s="372"/>
      <c r="X23" s="372"/>
      <c r="Y23" s="372"/>
      <c r="Z23" s="372"/>
      <c r="AA23" s="372"/>
      <c r="AB23" s="372"/>
      <c r="AC23" s="372"/>
      <c r="AD23" s="372"/>
      <c r="AE23" s="372"/>
      <c r="AF23" s="372"/>
      <c r="AG23" s="372"/>
      <c r="AH23" s="372"/>
      <c r="AI23" s="372"/>
      <c r="AJ23" s="372"/>
      <c r="AK23" s="372"/>
      <c r="AL23" s="372"/>
      <c r="AM23" s="372"/>
      <c r="AN23" s="372"/>
      <c r="AO23" s="239"/>
      <c r="AP23" s="239"/>
      <c r="AQ23" s="239"/>
      <c r="AR23" s="19"/>
      <c r="AS23" s="239"/>
      <c r="AT23" s="239"/>
      <c r="AU23" s="239"/>
      <c r="AV23" s="239"/>
      <c r="AW23" s="239"/>
      <c r="AX23" s="239"/>
      <c r="AY23" s="239"/>
      <c r="AZ23" s="239"/>
      <c r="BA23" s="239"/>
      <c r="BB23" s="239"/>
      <c r="BC23" s="239"/>
      <c r="BD23" s="239"/>
      <c r="BE23" s="239"/>
      <c r="BF23" s="239"/>
      <c r="BG23" s="239"/>
      <c r="BH23" s="239"/>
      <c r="BI23" s="239"/>
      <c r="BJ23" s="239"/>
      <c r="BK23" s="239"/>
      <c r="BL23" s="239"/>
      <c r="BM23" s="239"/>
      <c r="BN23" s="239"/>
      <c r="BO23" s="239"/>
      <c r="BP23" s="239"/>
      <c r="BQ23" s="239"/>
      <c r="BR23" s="239"/>
      <c r="BS23" s="239"/>
      <c r="BT23" s="239"/>
      <c r="BU23" s="239"/>
      <c r="BV23" s="239"/>
      <c r="BW23" s="239"/>
      <c r="BX23" s="239"/>
      <c r="BY23" s="239"/>
      <c r="BZ23" s="239"/>
      <c r="CA23" s="239"/>
      <c r="CB23" s="239"/>
      <c r="CC23" s="239"/>
      <c r="CD23" s="239"/>
      <c r="CE23" s="239"/>
      <c r="CF23" s="239"/>
      <c r="CG23" s="239"/>
      <c r="CH23" s="239"/>
      <c r="CI23" s="239"/>
      <c r="CJ23" s="239"/>
      <c r="CK23" s="239"/>
      <c r="CL23" s="239"/>
      <c r="CM23" s="239"/>
      <c r="CN23" s="239"/>
      <c r="CO23" s="239"/>
      <c r="CP23" s="239"/>
      <c r="CQ23" s="239"/>
      <c r="CR23" s="239"/>
      <c r="CS23" s="239"/>
      <c r="CT23" s="239"/>
      <c r="CU23" s="239"/>
      <c r="CV23" s="239"/>
      <c r="CW23" s="239"/>
      <c r="CX23" s="239"/>
      <c r="CY23" s="239"/>
      <c r="CZ23" s="239"/>
      <c r="DA23" s="232" t="s">
        <v>911</v>
      </c>
      <c r="DB23" s="243"/>
    </row>
    <row r="24" spans="1:106" s="1" customFormat="1" ht="6.9" customHeight="1">
      <c r="B24" s="238"/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/>
      <c r="AC24" s="239"/>
      <c r="AD24" s="239"/>
      <c r="AE24" s="239"/>
      <c r="AF24" s="239"/>
      <c r="AG24" s="239"/>
      <c r="AH24" s="239"/>
      <c r="AI24" s="239"/>
      <c r="AJ24" s="239"/>
      <c r="AK24" s="239"/>
      <c r="AL24" s="239"/>
      <c r="AM24" s="239"/>
      <c r="AN24" s="239"/>
      <c r="AO24" s="239"/>
      <c r="AP24" s="239"/>
      <c r="AQ24" s="239"/>
      <c r="AR24" s="19"/>
      <c r="AS24" s="239"/>
      <c r="AT24" s="239"/>
      <c r="AU24" s="239"/>
      <c r="AV24" s="239"/>
      <c r="AW24" s="239"/>
      <c r="AX24" s="239"/>
      <c r="AY24" s="239"/>
      <c r="AZ24" s="239"/>
      <c r="BA24" s="239"/>
      <c r="BB24" s="239"/>
      <c r="BC24" s="239"/>
      <c r="BD24" s="239"/>
      <c r="BE24" s="239"/>
      <c r="BF24" s="239"/>
      <c r="BG24" s="239"/>
      <c r="BH24" s="239"/>
      <c r="BI24" s="239"/>
      <c r="BJ24" s="239"/>
      <c r="BK24" s="239"/>
      <c r="BL24" s="239"/>
      <c r="BM24" s="239"/>
      <c r="BN24" s="239"/>
      <c r="BO24" s="239"/>
      <c r="BP24" s="239"/>
      <c r="BQ24" s="239"/>
      <c r="BR24" s="239"/>
      <c r="BS24" s="239"/>
      <c r="BT24" s="239"/>
      <c r="BU24" s="239"/>
      <c r="BV24" s="239"/>
      <c r="BW24" s="239"/>
      <c r="BX24" s="239"/>
      <c r="BY24" s="239"/>
      <c r="BZ24" s="239"/>
      <c r="CA24" s="239"/>
      <c r="CB24" s="239"/>
      <c r="CC24" s="239"/>
      <c r="CD24" s="239"/>
      <c r="CE24" s="239"/>
      <c r="CF24" s="239"/>
      <c r="CG24" s="239"/>
      <c r="CH24" s="239"/>
      <c r="CI24" s="239"/>
      <c r="CJ24" s="239"/>
      <c r="CK24" s="239"/>
      <c r="CL24" s="239"/>
      <c r="CM24" s="239"/>
      <c r="CN24" s="239"/>
      <c r="CO24" s="239"/>
      <c r="CP24" s="239"/>
      <c r="CQ24" s="239"/>
      <c r="CR24" s="239"/>
      <c r="CS24" s="239"/>
      <c r="CT24" s="239"/>
      <c r="CU24" s="239"/>
      <c r="CV24" s="239"/>
      <c r="CW24" s="239"/>
      <c r="CX24" s="239"/>
      <c r="CY24" s="239"/>
      <c r="CZ24" s="239"/>
      <c r="DA24" s="239"/>
      <c r="DB24" s="243"/>
    </row>
    <row r="25" spans="1:106" s="1" customFormat="1" ht="6.9" customHeight="1">
      <c r="B25" s="238"/>
      <c r="C25" s="239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39"/>
      <c r="AQ25" s="239"/>
      <c r="AR25" s="19"/>
      <c r="AS25" s="239"/>
      <c r="AT25" s="239"/>
      <c r="AU25" s="239"/>
      <c r="AV25" s="239"/>
      <c r="AW25" s="239"/>
      <c r="AX25" s="239"/>
      <c r="AY25" s="239"/>
      <c r="AZ25" s="239"/>
      <c r="BA25" s="239"/>
      <c r="BB25" s="239"/>
      <c r="BC25" s="239"/>
      <c r="BD25" s="239"/>
      <c r="BE25" s="239"/>
      <c r="BF25" s="239"/>
      <c r="BG25" s="239"/>
      <c r="BH25" s="239"/>
      <c r="BI25" s="239"/>
      <c r="BJ25" s="239"/>
      <c r="BK25" s="239"/>
      <c r="BL25" s="239"/>
      <c r="BM25" s="239"/>
      <c r="BN25" s="239"/>
      <c r="BO25" s="239"/>
      <c r="BP25" s="239"/>
      <c r="BQ25" s="239"/>
      <c r="BR25" s="239"/>
      <c r="BS25" s="239"/>
      <c r="BT25" s="239"/>
      <c r="BU25" s="239"/>
      <c r="BV25" s="239"/>
      <c r="BW25" s="239"/>
      <c r="BX25" s="239"/>
      <c r="BY25" s="239"/>
      <c r="BZ25" s="239"/>
      <c r="CA25" s="239"/>
      <c r="CB25" s="239"/>
      <c r="CC25" s="239"/>
      <c r="CD25" s="239"/>
      <c r="CE25" s="239"/>
      <c r="CF25" s="239"/>
      <c r="CG25" s="239"/>
      <c r="CH25" s="239"/>
      <c r="CI25" s="239"/>
      <c r="CJ25" s="239"/>
      <c r="CK25" s="239"/>
      <c r="CL25" s="239"/>
      <c r="CM25" s="239"/>
      <c r="CN25" s="239"/>
      <c r="CO25" s="239"/>
      <c r="CP25" s="239"/>
      <c r="CQ25" s="239"/>
      <c r="CR25" s="239"/>
      <c r="CS25" s="239"/>
      <c r="CT25" s="239"/>
      <c r="CU25" s="239"/>
      <c r="CV25" s="239"/>
      <c r="CW25" s="239"/>
      <c r="CX25" s="239"/>
      <c r="CY25" s="239"/>
      <c r="CZ25" s="239"/>
      <c r="DA25" s="239"/>
      <c r="DB25" s="243"/>
    </row>
    <row r="26" spans="1:106" s="2" customFormat="1" ht="33.6" customHeight="1">
      <c r="A26" s="25"/>
      <c r="B26" s="248"/>
      <c r="C26" s="43"/>
      <c r="D26" s="27" t="s">
        <v>40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373">
        <f>ROUND(AG54,2)</f>
        <v>81865628.819999993</v>
      </c>
      <c r="AL26" s="374"/>
      <c r="AM26" s="374"/>
      <c r="AN26" s="374"/>
      <c r="AO26" s="374"/>
      <c r="AP26" s="43"/>
      <c r="AQ26" s="43"/>
      <c r="AR26" s="26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43"/>
      <c r="BF26" s="135"/>
      <c r="BG26" s="135"/>
      <c r="BH26" s="135"/>
      <c r="BI26" s="135"/>
      <c r="BJ26" s="135"/>
      <c r="BK26" s="135"/>
      <c r="BL26" s="135"/>
      <c r="BM26" s="135"/>
      <c r="BN26" s="135"/>
      <c r="BO26" s="135"/>
      <c r="BP26" s="135"/>
      <c r="BQ26" s="135"/>
      <c r="BR26" s="135"/>
      <c r="BS26" s="135"/>
      <c r="BT26" s="135"/>
      <c r="BU26" s="135"/>
      <c r="BV26" s="135"/>
      <c r="BW26" s="135"/>
      <c r="BX26" s="135"/>
      <c r="BY26" s="135"/>
      <c r="BZ26" s="135"/>
      <c r="CA26" s="135"/>
      <c r="CB26" s="135"/>
      <c r="CC26" s="135"/>
      <c r="CD26" s="135"/>
      <c r="CE26" s="135"/>
      <c r="CF26" s="135"/>
      <c r="CG26" s="135"/>
      <c r="CH26" s="135"/>
      <c r="CI26" s="135"/>
      <c r="CJ26" s="135"/>
      <c r="CK26" s="135"/>
      <c r="CL26" s="135"/>
      <c r="CM26" s="135"/>
      <c r="CN26" s="135"/>
      <c r="CO26" s="135"/>
      <c r="CP26" s="135"/>
      <c r="CQ26" s="135"/>
      <c r="CR26" s="135"/>
      <c r="CS26" s="135"/>
      <c r="CT26" s="135"/>
      <c r="CU26" s="135"/>
      <c r="CV26" s="135"/>
      <c r="CW26" s="135"/>
      <c r="CX26" s="135"/>
      <c r="CY26" s="135"/>
      <c r="CZ26" s="135"/>
      <c r="DA26" s="249">
        <f>+DA54</f>
        <v>81865628.819999993</v>
      </c>
      <c r="DB26" s="250" t="s">
        <v>928</v>
      </c>
    </row>
    <row r="27" spans="1:106" s="2" customFormat="1" ht="6.9" customHeight="1">
      <c r="A27" s="25"/>
      <c r="B27" s="248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26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  <c r="BE27" s="43"/>
      <c r="BF27" s="135"/>
      <c r="BG27" s="135"/>
      <c r="BH27" s="135"/>
      <c r="BI27" s="135"/>
      <c r="BJ27" s="135"/>
      <c r="BK27" s="135"/>
      <c r="BL27" s="135"/>
      <c r="BM27" s="135"/>
      <c r="BN27" s="135"/>
      <c r="BO27" s="135"/>
      <c r="BP27" s="135"/>
      <c r="BQ27" s="135"/>
      <c r="BR27" s="135"/>
      <c r="BS27" s="135"/>
      <c r="BT27" s="135"/>
      <c r="BU27" s="135"/>
      <c r="BV27" s="135"/>
      <c r="BW27" s="135"/>
      <c r="BX27" s="135"/>
      <c r="BY27" s="135"/>
      <c r="BZ27" s="135"/>
      <c r="CA27" s="135"/>
      <c r="CB27" s="135"/>
      <c r="CC27" s="135"/>
      <c r="CD27" s="135"/>
      <c r="CE27" s="135"/>
      <c r="CF27" s="135"/>
      <c r="CG27" s="135"/>
      <c r="CH27" s="135"/>
      <c r="CI27" s="135"/>
      <c r="CJ27" s="135"/>
      <c r="CK27" s="135"/>
      <c r="CL27" s="135"/>
      <c r="CM27" s="135"/>
      <c r="CN27" s="135"/>
      <c r="CO27" s="135"/>
      <c r="CP27" s="135"/>
      <c r="CQ27" s="135"/>
      <c r="CR27" s="135"/>
      <c r="CS27" s="135"/>
      <c r="CT27" s="135"/>
      <c r="CU27" s="135"/>
      <c r="CV27" s="135"/>
      <c r="CW27" s="135"/>
      <c r="CX27" s="135"/>
      <c r="CY27" s="135"/>
      <c r="CZ27" s="135"/>
      <c r="DA27" s="135"/>
      <c r="DB27" s="251"/>
    </row>
    <row r="28" spans="1:106" s="2" customFormat="1" ht="13.2">
      <c r="A28" s="25"/>
      <c r="B28" s="248"/>
      <c r="C28" s="43"/>
      <c r="D28" s="43"/>
      <c r="E28" s="43"/>
      <c r="F28" s="43"/>
      <c r="G28" s="43"/>
      <c r="H28" s="43"/>
      <c r="I28" s="43"/>
      <c r="J28" s="43"/>
      <c r="K28" s="43"/>
      <c r="L28" s="375" t="s">
        <v>41</v>
      </c>
      <c r="M28" s="375"/>
      <c r="N28" s="375"/>
      <c r="O28" s="375"/>
      <c r="P28" s="375"/>
      <c r="Q28" s="43"/>
      <c r="R28" s="43"/>
      <c r="S28" s="43"/>
      <c r="T28" s="43"/>
      <c r="U28" s="43"/>
      <c r="V28" s="43"/>
      <c r="W28" s="375" t="s">
        <v>42</v>
      </c>
      <c r="X28" s="375"/>
      <c r="Y28" s="375"/>
      <c r="Z28" s="375"/>
      <c r="AA28" s="375"/>
      <c r="AB28" s="375"/>
      <c r="AC28" s="375"/>
      <c r="AD28" s="375"/>
      <c r="AE28" s="375"/>
      <c r="AF28" s="43"/>
      <c r="AG28" s="43"/>
      <c r="AH28" s="43"/>
      <c r="AI28" s="43"/>
      <c r="AJ28" s="43"/>
      <c r="AK28" s="375" t="s">
        <v>43</v>
      </c>
      <c r="AL28" s="375"/>
      <c r="AM28" s="375"/>
      <c r="AN28" s="375"/>
      <c r="AO28" s="375"/>
      <c r="AP28" s="43"/>
      <c r="AQ28" s="43"/>
      <c r="AR28" s="26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135"/>
      <c r="BD28" s="135"/>
      <c r="BE28" s="43"/>
      <c r="BF28" s="135"/>
      <c r="BG28" s="135"/>
      <c r="BH28" s="135"/>
      <c r="BI28" s="135"/>
      <c r="BJ28" s="135"/>
      <c r="BK28" s="135"/>
      <c r="BL28" s="135"/>
      <c r="BM28" s="135"/>
      <c r="BN28" s="135"/>
      <c r="BO28" s="135"/>
      <c r="BP28" s="135"/>
      <c r="BQ28" s="135"/>
      <c r="BR28" s="135"/>
      <c r="BS28" s="135"/>
      <c r="BT28" s="135"/>
      <c r="BU28" s="135"/>
      <c r="BV28" s="135"/>
      <c r="BW28" s="135"/>
      <c r="BX28" s="135"/>
      <c r="BY28" s="135"/>
      <c r="BZ28" s="135"/>
      <c r="CA28" s="135"/>
      <c r="CB28" s="135"/>
      <c r="CC28" s="135"/>
      <c r="CD28" s="135"/>
      <c r="CE28" s="135"/>
      <c r="CF28" s="135"/>
      <c r="CG28" s="135"/>
      <c r="CH28" s="135"/>
      <c r="CI28" s="135"/>
      <c r="CJ28" s="135"/>
      <c r="CK28" s="135"/>
      <c r="CL28" s="135"/>
      <c r="CM28" s="135"/>
      <c r="CN28" s="135"/>
      <c r="CO28" s="135"/>
      <c r="CP28" s="135"/>
      <c r="CQ28" s="135"/>
      <c r="CR28" s="135"/>
      <c r="CS28" s="135"/>
      <c r="CT28" s="135"/>
      <c r="CU28" s="135"/>
      <c r="CV28" s="135"/>
      <c r="CW28" s="135"/>
      <c r="CX28" s="135"/>
      <c r="CY28" s="135"/>
      <c r="CZ28" s="135"/>
      <c r="DA28" s="135"/>
      <c r="DB28" s="251"/>
    </row>
    <row r="29" spans="1:106" s="3" customFormat="1" ht="14.4" customHeight="1">
      <c r="B29" s="252"/>
      <c r="C29" s="253"/>
      <c r="D29" s="246" t="s">
        <v>44</v>
      </c>
      <c r="E29" s="253"/>
      <c r="F29" s="246" t="s">
        <v>45</v>
      </c>
      <c r="G29" s="253"/>
      <c r="H29" s="253"/>
      <c r="I29" s="253"/>
      <c r="J29" s="253"/>
      <c r="K29" s="253"/>
      <c r="L29" s="362">
        <v>0.21</v>
      </c>
      <c r="M29" s="363"/>
      <c r="N29" s="363"/>
      <c r="O29" s="363"/>
      <c r="P29" s="363"/>
      <c r="Q29" s="253"/>
      <c r="R29" s="253"/>
      <c r="S29" s="253"/>
      <c r="T29" s="253"/>
      <c r="U29" s="253"/>
      <c r="V29" s="253"/>
      <c r="W29" s="364">
        <f>ROUND(AZ54, 2)</f>
        <v>81865628.819999993</v>
      </c>
      <c r="X29" s="363"/>
      <c r="Y29" s="363"/>
      <c r="Z29" s="363"/>
      <c r="AA29" s="363"/>
      <c r="AB29" s="363"/>
      <c r="AC29" s="363"/>
      <c r="AD29" s="363"/>
      <c r="AE29" s="363"/>
      <c r="AF29" s="253"/>
      <c r="AG29" s="253"/>
      <c r="AH29" s="253"/>
      <c r="AI29" s="253"/>
      <c r="AJ29" s="253"/>
      <c r="AK29" s="364">
        <f>ROUND(AV54, 2)</f>
        <v>17191782.050000001</v>
      </c>
      <c r="AL29" s="363"/>
      <c r="AM29" s="363"/>
      <c r="AN29" s="363"/>
      <c r="AO29" s="363"/>
      <c r="AP29" s="253"/>
      <c r="AQ29" s="253"/>
      <c r="AR29" s="30"/>
      <c r="AS29" s="253"/>
      <c r="AT29" s="253"/>
      <c r="AU29" s="253"/>
      <c r="AV29" s="253"/>
      <c r="AW29" s="253"/>
      <c r="AX29" s="253"/>
      <c r="AY29" s="253"/>
      <c r="AZ29" s="253"/>
      <c r="BA29" s="253"/>
      <c r="BB29" s="253"/>
      <c r="BC29" s="253"/>
      <c r="BD29" s="253"/>
      <c r="BE29" s="253"/>
      <c r="BF29" s="253"/>
      <c r="BG29" s="253"/>
      <c r="BH29" s="253"/>
      <c r="BI29" s="253"/>
      <c r="BJ29" s="253"/>
      <c r="BK29" s="253"/>
      <c r="BL29" s="253"/>
      <c r="BM29" s="253"/>
      <c r="BN29" s="253"/>
      <c r="BO29" s="253"/>
      <c r="BP29" s="253"/>
      <c r="BQ29" s="253"/>
      <c r="BR29" s="253"/>
      <c r="BS29" s="253"/>
      <c r="BT29" s="253"/>
      <c r="BU29" s="253"/>
      <c r="BV29" s="253"/>
      <c r="BW29" s="253"/>
      <c r="BX29" s="253"/>
      <c r="BY29" s="253"/>
      <c r="BZ29" s="253"/>
      <c r="CA29" s="253"/>
      <c r="CB29" s="253"/>
      <c r="CC29" s="253"/>
      <c r="CD29" s="253"/>
      <c r="CE29" s="253"/>
      <c r="CF29" s="253"/>
      <c r="CG29" s="253"/>
      <c r="CH29" s="253"/>
      <c r="CI29" s="253"/>
      <c r="CJ29" s="253"/>
      <c r="CK29" s="253"/>
      <c r="CL29" s="253"/>
      <c r="CM29" s="253"/>
      <c r="CN29" s="253"/>
      <c r="CO29" s="253"/>
      <c r="CP29" s="253"/>
      <c r="CQ29" s="253"/>
      <c r="CR29" s="253"/>
      <c r="CS29" s="253"/>
      <c r="CT29" s="253"/>
      <c r="CU29" s="253"/>
      <c r="CV29" s="253"/>
      <c r="CW29" s="253"/>
      <c r="CX29" s="253"/>
      <c r="CY29" s="253"/>
      <c r="CZ29" s="253"/>
      <c r="DA29" s="57">
        <f>0.21*DA26</f>
        <v>17191782.052199997</v>
      </c>
      <c r="DB29" s="254"/>
    </row>
    <row r="30" spans="1:106" s="3" customFormat="1" ht="14.4" customHeight="1">
      <c r="B30" s="252"/>
      <c r="C30" s="253"/>
      <c r="D30" s="253"/>
      <c r="E30" s="253"/>
      <c r="F30" s="246" t="s">
        <v>46</v>
      </c>
      <c r="G30" s="253"/>
      <c r="H30" s="253"/>
      <c r="I30" s="253"/>
      <c r="J30" s="253"/>
      <c r="K30" s="253"/>
      <c r="L30" s="362">
        <v>0.15</v>
      </c>
      <c r="M30" s="363"/>
      <c r="N30" s="363"/>
      <c r="O30" s="363"/>
      <c r="P30" s="363"/>
      <c r="Q30" s="253"/>
      <c r="R30" s="253"/>
      <c r="S30" s="253"/>
      <c r="T30" s="253"/>
      <c r="U30" s="253"/>
      <c r="V30" s="253"/>
      <c r="W30" s="364">
        <f>ROUND(BA54, 2)</f>
        <v>0</v>
      </c>
      <c r="X30" s="363"/>
      <c r="Y30" s="363"/>
      <c r="Z30" s="363"/>
      <c r="AA30" s="363"/>
      <c r="AB30" s="363"/>
      <c r="AC30" s="363"/>
      <c r="AD30" s="363"/>
      <c r="AE30" s="363"/>
      <c r="AF30" s="253"/>
      <c r="AG30" s="253"/>
      <c r="AH30" s="253"/>
      <c r="AI30" s="253"/>
      <c r="AJ30" s="253"/>
      <c r="AK30" s="364">
        <f>ROUND(AW54, 2)</f>
        <v>0</v>
      </c>
      <c r="AL30" s="363"/>
      <c r="AM30" s="363"/>
      <c r="AN30" s="363"/>
      <c r="AO30" s="363"/>
      <c r="AP30" s="253"/>
      <c r="AQ30" s="253"/>
      <c r="AR30" s="30"/>
      <c r="AS30" s="253"/>
      <c r="AT30" s="253"/>
      <c r="AU30" s="253"/>
      <c r="AV30" s="253"/>
      <c r="AW30" s="253"/>
      <c r="AX30" s="253"/>
      <c r="AY30" s="253"/>
      <c r="AZ30" s="253"/>
      <c r="BA30" s="253"/>
      <c r="BB30" s="253"/>
      <c r="BC30" s="253"/>
      <c r="BD30" s="253"/>
      <c r="BE30" s="253"/>
      <c r="BF30" s="253"/>
      <c r="BG30" s="253"/>
      <c r="BH30" s="253"/>
      <c r="BI30" s="253"/>
      <c r="BJ30" s="253"/>
      <c r="BK30" s="253"/>
      <c r="BL30" s="253"/>
      <c r="BM30" s="253"/>
      <c r="BN30" s="253"/>
      <c r="BO30" s="253"/>
      <c r="BP30" s="253"/>
      <c r="BQ30" s="253"/>
      <c r="BR30" s="253"/>
      <c r="BS30" s="253"/>
      <c r="BT30" s="253"/>
      <c r="BU30" s="253"/>
      <c r="BV30" s="253"/>
      <c r="BW30" s="253"/>
      <c r="BX30" s="253"/>
      <c r="BY30" s="253"/>
      <c r="BZ30" s="253"/>
      <c r="CA30" s="253"/>
      <c r="CB30" s="253"/>
      <c r="CC30" s="253"/>
      <c r="CD30" s="253"/>
      <c r="CE30" s="253"/>
      <c r="CF30" s="253"/>
      <c r="CG30" s="253"/>
      <c r="CH30" s="253"/>
      <c r="CI30" s="253"/>
      <c r="CJ30" s="253"/>
      <c r="CK30" s="253"/>
      <c r="CL30" s="253"/>
      <c r="CM30" s="253"/>
      <c r="CN30" s="253"/>
      <c r="CO30" s="253"/>
      <c r="CP30" s="253"/>
      <c r="CQ30" s="253"/>
      <c r="CR30" s="253"/>
      <c r="CS30" s="253"/>
      <c r="CT30" s="253"/>
      <c r="CU30" s="253"/>
      <c r="CV30" s="253"/>
      <c r="CW30" s="253"/>
      <c r="CX30" s="253"/>
      <c r="CY30" s="253"/>
      <c r="CZ30" s="253"/>
      <c r="DA30" s="253"/>
      <c r="DB30" s="254"/>
    </row>
    <row r="31" spans="1:106" s="3" customFormat="1" ht="14.4" hidden="1" customHeight="1">
      <c r="B31" s="252"/>
      <c r="C31" s="253"/>
      <c r="D31" s="253"/>
      <c r="E31" s="253"/>
      <c r="F31" s="246" t="s">
        <v>47</v>
      </c>
      <c r="G31" s="253"/>
      <c r="H31" s="253"/>
      <c r="I31" s="253"/>
      <c r="J31" s="253"/>
      <c r="K31" s="253"/>
      <c r="L31" s="362">
        <v>0.21</v>
      </c>
      <c r="M31" s="363"/>
      <c r="N31" s="363"/>
      <c r="O31" s="363"/>
      <c r="P31" s="363"/>
      <c r="Q31" s="253"/>
      <c r="R31" s="253"/>
      <c r="S31" s="253"/>
      <c r="T31" s="253"/>
      <c r="U31" s="253"/>
      <c r="V31" s="253"/>
      <c r="W31" s="364">
        <f>ROUND(BB54, 2)</f>
        <v>0</v>
      </c>
      <c r="X31" s="363"/>
      <c r="Y31" s="363"/>
      <c r="Z31" s="363"/>
      <c r="AA31" s="363"/>
      <c r="AB31" s="363"/>
      <c r="AC31" s="363"/>
      <c r="AD31" s="363"/>
      <c r="AE31" s="363"/>
      <c r="AF31" s="253"/>
      <c r="AG31" s="253"/>
      <c r="AH31" s="253"/>
      <c r="AI31" s="253"/>
      <c r="AJ31" s="253"/>
      <c r="AK31" s="364">
        <v>0</v>
      </c>
      <c r="AL31" s="363"/>
      <c r="AM31" s="363"/>
      <c r="AN31" s="363"/>
      <c r="AO31" s="363"/>
      <c r="AP31" s="253"/>
      <c r="AQ31" s="253"/>
      <c r="AR31" s="30"/>
      <c r="AS31" s="253"/>
      <c r="AT31" s="253"/>
      <c r="AU31" s="253"/>
      <c r="AV31" s="253"/>
      <c r="AW31" s="253"/>
      <c r="AX31" s="253"/>
      <c r="AY31" s="253"/>
      <c r="AZ31" s="253"/>
      <c r="BA31" s="253"/>
      <c r="BB31" s="253"/>
      <c r="BC31" s="253"/>
      <c r="BD31" s="253"/>
      <c r="BE31" s="253"/>
      <c r="BF31" s="253"/>
      <c r="BG31" s="253"/>
      <c r="BH31" s="253"/>
      <c r="BI31" s="253"/>
      <c r="BJ31" s="253"/>
      <c r="BK31" s="253"/>
      <c r="BL31" s="253"/>
      <c r="BM31" s="253"/>
      <c r="BN31" s="253"/>
      <c r="BO31" s="253"/>
      <c r="BP31" s="253"/>
      <c r="BQ31" s="253"/>
      <c r="BR31" s="253"/>
      <c r="BS31" s="253"/>
      <c r="BT31" s="253"/>
      <c r="BU31" s="253"/>
      <c r="BV31" s="253"/>
      <c r="BW31" s="253"/>
      <c r="BX31" s="253"/>
      <c r="BY31" s="253"/>
      <c r="BZ31" s="253"/>
      <c r="CA31" s="253"/>
      <c r="CB31" s="253"/>
      <c r="CC31" s="253"/>
      <c r="CD31" s="253"/>
      <c r="CE31" s="253"/>
      <c r="CF31" s="253"/>
      <c r="CG31" s="253"/>
      <c r="CH31" s="253"/>
      <c r="CI31" s="253"/>
      <c r="CJ31" s="253"/>
      <c r="CK31" s="253"/>
      <c r="CL31" s="253"/>
      <c r="CM31" s="253"/>
      <c r="CN31" s="253"/>
      <c r="CO31" s="253"/>
      <c r="CP31" s="253"/>
      <c r="CQ31" s="253"/>
      <c r="CR31" s="253"/>
      <c r="CS31" s="253"/>
      <c r="CT31" s="253"/>
      <c r="CU31" s="253"/>
      <c r="CV31" s="253"/>
      <c r="CW31" s="253"/>
      <c r="CX31" s="253"/>
      <c r="CY31" s="253"/>
      <c r="CZ31" s="253"/>
      <c r="DA31" s="253"/>
      <c r="DB31" s="254"/>
    </row>
    <row r="32" spans="1:106" s="3" customFormat="1" ht="14.4" hidden="1" customHeight="1">
      <c r="B32" s="252"/>
      <c r="C32" s="253"/>
      <c r="D32" s="253"/>
      <c r="E32" s="253"/>
      <c r="F32" s="246" t="s">
        <v>48</v>
      </c>
      <c r="G32" s="253"/>
      <c r="H32" s="253"/>
      <c r="I32" s="253"/>
      <c r="J32" s="253"/>
      <c r="K32" s="253"/>
      <c r="L32" s="362">
        <v>0.15</v>
      </c>
      <c r="M32" s="363"/>
      <c r="N32" s="363"/>
      <c r="O32" s="363"/>
      <c r="P32" s="363"/>
      <c r="Q32" s="253"/>
      <c r="R32" s="253"/>
      <c r="S32" s="253"/>
      <c r="T32" s="253"/>
      <c r="U32" s="253"/>
      <c r="V32" s="253"/>
      <c r="W32" s="364">
        <f>ROUND(BC54, 2)</f>
        <v>0</v>
      </c>
      <c r="X32" s="363"/>
      <c r="Y32" s="363"/>
      <c r="Z32" s="363"/>
      <c r="AA32" s="363"/>
      <c r="AB32" s="363"/>
      <c r="AC32" s="363"/>
      <c r="AD32" s="363"/>
      <c r="AE32" s="363"/>
      <c r="AF32" s="253"/>
      <c r="AG32" s="253"/>
      <c r="AH32" s="253"/>
      <c r="AI32" s="253"/>
      <c r="AJ32" s="253"/>
      <c r="AK32" s="364">
        <v>0</v>
      </c>
      <c r="AL32" s="363"/>
      <c r="AM32" s="363"/>
      <c r="AN32" s="363"/>
      <c r="AO32" s="363"/>
      <c r="AP32" s="253"/>
      <c r="AQ32" s="253"/>
      <c r="AR32" s="30"/>
      <c r="AS32" s="253"/>
      <c r="AT32" s="253"/>
      <c r="AU32" s="253"/>
      <c r="AV32" s="253"/>
      <c r="AW32" s="253"/>
      <c r="AX32" s="253"/>
      <c r="AY32" s="253"/>
      <c r="AZ32" s="253"/>
      <c r="BA32" s="253"/>
      <c r="BB32" s="253"/>
      <c r="BC32" s="253"/>
      <c r="BD32" s="253"/>
      <c r="BE32" s="253"/>
      <c r="BF32" s="253"/>
      <c r="BG32" s="253"/>
      <c r="BH32" s="253"/>
      <c r="BI32" s="253"/>
      <c r="BJ32" s="253"/>
      <c r="BK32" s="253"/>
      <c r="BL32" s="253"/>
      <c r="BM32" s="253"/>
      <c r="BN32" s="253"/>
      <c r="BO32" s="253"/>
      <c r="BP32" s="253"/>
      <c r="BQ32" s="253"/>
      <c r="BR32" s="253"/>
      <c r="BS32" s="253"/>
      <c r="BT32" s="253"/>
      <c r="BU32" s="253"/>
      <c r="BV32" s="253"/>
      <c r="BW32" s="253"/>
      <c r="BX32" s="253"/>
      <c r="BY32" s="253"/>
      <c r="BZ32" s="253"/>
      <c r="CA32" s="253"/>
      <c r="CB32" s="253"/>
      <c r="CC32" s="253"/>
      <c r="CD32" s="253"/>
      <c r="CE32" s="253"/>
      <c r="CF32" s="253"/>
      <c r="CG32" s="253"/>
      <c r="CH32" s="253"/>
      <c r="CI32" s="253"/>
      <c r="CJ32" s="253"/>
      <c r="CK32" s="253"/>
      <c r="CL32" s="253"/>
      <c r="CM32" s="253"/>
      <c r="CN32" s="253"/>
      <c r="CO32" s="253"/>
      <c r="CP32" s="253"/>
      <c r="CQ32" s="253"/>
      <c r="CR32" s="253"/>
      <c r="CS32" s="253"/>
      <c r="CT32" s="253"/>
      <c r="CU32" s="253"/>
      <c r="CV32" s="253"/>
      <c r="CW32" s="253"/>
      <c r="CX32" s="253"/>
      <c r="CY32" s="253"/>
      <c r="CZ32" s="253"/>
      <c r="DA32" s="253"/>
      <c r="DB32" s="254"/>
    </row>
    <row r="33" spans="1:106" s="3" customFormat="1" ht="14.4" hidden="1" customHeight="1">
      <c r="B33" s="252"/>
      <c r="C33" s="253"/>
      <c r="D33" s="253"/>
      <c r="E33" s="253"/>
      <c r="F33" s="246" t="s">
        <v>49</v>
      </c>
      <c r="G33" s="253"/>
      <c r="H33" s="253"/>
      <c r="I33" s="253"/>
      <c r="J33" s="253"/>
      <c r="K33" s="253"/>
      <c r="L33" s="362">
        <v>0</v>
      </c>
      <c r="M33" s="363"/>
      <c r="N33" s="363"/>
      <c r="O33" s="363"/>
      <c r="P33" s="363"/>
      <c r="Q33" s="253"/>
      <c r="R33" s="253"/>
      <c r="S33" s="253"/>
      <c r="T33" s="253"/>
      <c r="U33" s="253"/>
      <c r="V33" s="253"/>
      <c r="W33" s="364">
        <f>ROUND(BD54, 2)</f>
        <v>0</v>
      </c>
      <c r="X33" s="363"/>
      <c r="Y33" s="363"/>
      <c r="Z33" s="363"/>
      <c r="AA33" s="363"/>
      <c r="AB33" s="363"/>
      <c r="AC33" s="363"/>
      <c r="AD33" s="363"/>
      <c r="AE33" s="363"/>
      <c r="AF33" s="253"/>
      <c r="AG33" s="253"/>
      <c r="AH33" s="253"/>
      <c r="AI33" s="253"/>
      <c r="AJ33" s="253"/>
      <c r="AK33" s="364">
        <v>0</v>
      </c>
      <c r="AL33" s="363"/>
      <c r="AM33" s="363"/>
      <c r="AN33" s="363"/>
      <c r="AO33" s="363"/>
      <c r="AP33" s="253"/>
      <c r="AQ33" s="253"/>
      <c r="AR33" s="30"/>
      <c r="AS33" s="253"/>
      <c r="AT33" s="253"/>
      <c r="AU33" s="253"/>
      <c r="AV33" s="253"/>
      <c r="AW33" s="253"/>
      <c r="AX33" s="253"/>
      <c r="AY33" s="253"/>
      <c r="AZ33" s="253"/>
      <c r="BA33" s="253"/>
      <c r="BB33" s="253"/>
      <c r="BC33" s="253"/>
      <c r="BD33" s="253"/>
      <c r="BE33" s="253"/>
      <c r="BF33" s="253"/>
      <c r="BG33" s="253"/>
      <c r="BH33" s="253"/>
      <c r="BI33" s="253"/>
      <c r="BJ33" s="253"/>
      <c r="BK33" s="253"/>
      <c r="BL33" s="253"/>
      <c r="BM33" s="253"/>
      <c r="BN33" s="253"/>
      <c r="BO33" s="253"/>
      <c r="BP33" s="253"/>
      <c r="BQ33" s="253"/>
      <c r="BR33" s="253"/>
      <c r="BS33" s="253"/>
      <c r="BT33" s="253"/>
      <c r="BU33" s="253"/>
      <c r="BV33" s="253"/>
      <c r="BW33" s="253"/>
      <c r="BX33" s="253"/>
      <c r="BY33" s="253"/>
      <c r="BZ33" s="253"/>
      <c r="CA33" s="253"/>
      <c r="CB33" s="253"/>
      <c r="CC33" s="253"/>
      <c r="CD33" s="253"/>
      <c r="CE33" s="253"/>
      <c r="CF33" s="253"/>
      <c r="CG33" s="253"/>
      <c r="CH33" s="253"/>
      <c r="CI33" s="253"/>
      <c r="CJ33" s="253"/>
      <c r="CK33" s="253"/>
      <c r="CL33" s="253"/>
      <c r="CM33" s="253"/>
      <c r="CN33" s="253"/>
      <c r="CO33" s="253"/>
      <c r="CP33" s="253"/>
      <c r="CQ33" s="253"/>
      <c r="CR33" s="253"/>
      <c r="CS33" s="253"/>
      <c r="CT33" s="253"/>
      <c r="CU33" s="253"/>
      <c r="CV33" s="253"/>
      <c r="CW33" s="253"/>
      <c r="CX33" s="253"/>
      <c r="CY33" s="253"/>
      <c r="CZ33" s="253"/>
      <c r="DA33" s="253"/>
      <c r="DB33" s="254"/>
    </row>
    <row r="34" spans="1:106" s="2" customFormat="1" ht="6.9" customHeight="1">
      <c r="A34" s="25"/>
      <c r="B34" s="248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26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43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5"/>
      <c r="BQ34" s="135"/>
      <c r="BR34" s="135"/>
      <c r="BS34" s="135"/>
      <c r="BT34" s="135"/>
      <c r="BU34" s="135"/>
      <c r="BV34" s="135"/>
      <c r="BW34" s="135"/>
      <c r="BX34" s="135"/>
      <c r="BY34" s="135"/>
      <c r="BZ34" s="135"/>
      <c r="CA34" s="135"/>
      <c r="CB34" s="135"/>
      <c r="CC34" s="135"/>
      <c r="CD34" s="135"/>
      <c r="CE34" s="135"/>
      <c r="CF34" s="135"/>
      <c r="CG34" s="135"/>
      <c r="CH34" s="135"/>
      <c r="CI34" s="135"/>
      <c r="CJ34" s="135"/>
      <c r="CK34" s="135"/>
      <c r="CL34" s="135"/>
      <c r="CM34" s="135"/>
      <c r="CN34" s="135"/>
      <c r="CO34" s="135"/>
      <c r="CP34" s="135"/>
      <c r="CQ34" s="135"/>
      <c r="CR34" s="135"/>
      <c r="CS34" s="135"/>
      <c r="CT34" s="135"/>
      <c r="CU34" s="135"/>
      <c r="CV34" s="135"/>
      <c r="CW34" s="135"/>
      <c r="CX34" s="135"/>
      <c r="CY34" s="135"/>
      <c r="CZ34" s="135"/>
      <c r="DA34" s="135"/>
      <c r="DB34" s="251"/>
    </row>
    <row r="35" spans="1:106" s="2" customFormat="1" ht="25.95" customHeight="1">
      <c r="A35" s="25"/>
      <c r="B35" s="248"/>
      <c r="C35" s="255"/>
      <c r="D35" s="31" t="s">
        <v>50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51</v>
      </c>
      <c r="U35" s="32"/>
      <c r="V35" s="32"/>
      <c r="W35" s="32"/>
      <c r="X35" s="368" t="s">
        <v>52</v>
      </c>
      <c r="Y35" s="366"/>
      <c r="Z35" s="366"/>
      <c r="AA35" s="366"/>
      <c r="AB35" s="366"/>
      <c r="AC35" s="32"/>
      <c r="AD35" s="32"/>
      <c r="AE35" s="32"/>
      <c r="AF35" s="32"/>
      <c r="AG35" s="32"/>
      <c r="AH35" s="32"/>
      <c r="AI35" s="32"/>
      <c r="AJ35" s="32"/>
      <c r="AK35" s="365">
        <f>SUM(AK26:AK33)</f>
        <v>99057410.86999999</v>
      </c>
      <c r="AL35" s="366"/>
      <c r="AM35" s="366"/>
      <c r="AN35" s="366"/>
      <c r="AO35" s="367"/>
      <c r="AP35" s="255"/>
      <c r="AQ35" s="255"/>
      <c r="AR35" s="26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43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5"/>
      <c r="BQ35" s="135"/>
      <c r="BR35" s="135"/>
      <c r="BS35" s="135"/>
      <c r="BT35" s="135"/>
      <c r="BU35" s="135"/>
      <c r="BV35" s="135"/>
      <c r="BW35" s="135"/>
      <c r="BX35" s="135"/>
      <c r="BY35" s="135"/>
      <c r="BZ35" s="135"/>
      <c r="CA35" s="135"/>
      <c r="CB35" s="135"/>
      <c r="CC35" s="135"/>
      <c r="CD35" s="135"/>
      <c r="CE35" s="135"/>
      <c r="CF35" s="135"/>
      <c r="CG35" s="135"/>
      <c r="CH35" s="135"/>
      <c r="CI35" s="135"/>
      <c r="CJ35" s="135"/>
      <c r="CK35" s="135"/>
      <c r="CL35" s="135"/>
      <c r="CM35" s="135"/>
      <c r="CN35" s="135"/>
      <c r="CO35" s="135"/>
      <c r="CP35" s="135"/>
      <c r="CQ35" s="135"/>
      <c r="CR35" s="135"/>
      <c r="CS35" s="135"/>
      <c r="CT35" s="135"/>
      <c r="CU35" s="135"/>
      <c r="CV35" s="135"/>
      <c r="CW35" s="135"/>
      <c r="CX35" s="135"/>
      <c r="CY35" s="135"/>
      <c r="CZ35" s="135"/>
      <c r="DA35" s="249">
        <f>+DA26+DA29</f>
        <v>99057410.872199982</v>
      </c>
      <c r="DB35" s="251"/>
    </row>
    <row r="36" spans="1:106" s="2" customFormat="1" ht="6.9" customHeight="1">
      <c r="A36" s="25"/>
      <c r="B36" s="248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26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43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  <c r="BS36" s="135"/>
      <c r="BT36" s="135"/>
      <c r="BU36" s="135"/>
      <c r="BV36" s="135"/>
      <c r="BW36" s="135"/>
      <c r="BX36" s="135"/>
      <c r="BY36" s="135"/>
      <c r="BZ36" s="135"/>
      <c r="CA36" s="135"/>
      <c r="CB36" s="135"/>
      <c r="CC36" s="135"/>
      <c r="CD36" s="135"/>
      <c r="CE36" s="135"/>
      <c r="CF36" s="135"/>
      <c r="CG36" s="135"/>
      <c r="CH36" s="135"/>
      <c r="CI36" s="135"/>
      <c r="CJ36" s="135"/>
      <c r="CK36" s="135"/>
      <c r="CL36" s="135"/>
      <c r="CM36" s="135"/>
      <c r="CN36" s="135"/>
      <c r="CO36" s="135"/>
      <c r="CP36" s="135"/>
      <c r="CQ36" s="135"/>
      <c r="CR36" s="135"/>
      <c r="CS36" s="135"/>
      <c r="CT36" s="135"/>
      <c r="CU36" s="135"/>
      <c r="CV36" s="135"/>
      <c r="CW36" s="135"/>
      <c r="CX36" s="135"/>
      <c r="CY36" s="135"/>
      <c r="CZ36" s="135"/>
      <c r="DA36" s="135"/>
      <c r="DB36" s="251"/>
    </row>
    <row r="37" spans="1:106" s="2" customFormat="1" ht="6.9" customHeight="1">
      <c r="A37" s="25"/>
      <c r="B37" s="256"/>
      <c r="C37" s="257"/>
      <c r="D37" s="257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  <c r="AB37" s="257"/>
      <c r="AC37" s="257"/>
      <c r="AD37" s="257"/>
      <c r="AE37" s="257"/>
      <c r="AF37" s="257"/>
      <c r="AG37" s="257"/>
      <c r="AH37" s="257"/>
      <c r="AI37" s="257"/>
      <c r="AJ37" s="257"/>
      <c r="AK37" s="257"/>
      <c r="AL37" s="257"/>
      <c r="AM37" s="257"/>
      <c r="AN37" s="257"/>
      <c r="AO37" s="257"/>
      <c r="AP37" s="257"/>
      <c r="AQ37" s="257"/>
      <c r="AR37" s="258"/>
      <c r="AS37" s="259"/>
      <c r="AT37" s="259"/>
      <c r="AU37" s="259"/>
      <c r="AV37" s="259"/>
      <c r="AW37" s="259"/>
      <c r="AX37" s="259"/>
      <c r="AY37" s="259"/>
      <c r="AZ37" s="259"/>
      <c r="BA37" s="259"/>
      <c r="BB37" s="259"/>
      <c r="BC37" s="259"/>
      <c r="BD37" s="259"/>
      <c r="BE37" s="257"/>
      <c r="BF37" s="259"/>
      <c r="BG37" s="259"/>
      <c r="BH37" s="259"/>
      <c r="BI37" s="259"/>
      <c r="BJ37" s="259"/>
      <c r="BK37" s="259"/>
      <c r="BL37" s="259"/>
      <c r="BM37" s="259"/>
      <c r="BN37" s="259"/>
      <c r="BO37" s="259"/>
      <c r="BP37" s="259"/>
      <c r="BQ37" s="259"/>
      <c r="BR37" s="259"/>
      <c r="BS37" s="259"/>
      <c r="BT37" s="259"/>
      <c r="BU37" s="259"/>
      <c r="BV37" s="259"/>
      <c r="BW37" s="259"/>
      <c r="BX37" s="259"/>
      <c r="BY37" s="259"/>
      <c r="BZ37" s="259"/>
      <c r="CA37" s="259"/>
      <c r="CB37" s="259"/>
      <c r="CC37" s="259"/>
      <c r="CD37" s="259"/>
      <c r="CE37" s="259"/>
      <c r="CF37" s="259"/>
      <c r="CG37" s="259"/>
      <c r="CH37" s="259"/>
      <c r="CI37" s="259"/>
      <c r="CJ37" s="259"/>
      <c r="CK37" s="259"/>
      <c r="CL37" s="259"/>
      <c r="CM37" s="259"/>
      <c r="CN37" s="259"/>
      <c r="CO37" s="259"/>
      <c r="CP37" s="259"/>
      <c r="CQ37" s="259"/>
      <c r="CR37" s="259"/>
      <c r="CS37" s="259"/>
      <c r="CT37" s="259"/>
      <c r="CU37" s="259"/>
      <c r="CV37" s="259"/>
      <c r="CW37" s="259"/>
      <c r="CX37" s="259"/>
      <c r="CY37" s="259"/>
      <c r="CZ37" s="259"/>
      <c r="DA37" s="259"/>
      <c r="DB37" s="260"/>
    </row>
    <row r="41" spans="1:106" s="2" customFormat="1" ht="6.9" customHeight="1">
      <c r="A41" s="25"/>
      <c r="B41" s="261"/>
      <c r="C41" s="262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262"/>
      <c r="U41" s="262"/>
      <c r="V41" s="262"/>
      <c r="W41" s="262"/>
      <c r="X41" s="262"/>
      <c r="Y41" s="262"/>
      <c r="Z41" s="262"/>
      <c r="AA41" s="262"/>
      <c r="AB41" s="262"/>
      <c r="AC41" s="262"/>
      <c r="AD41" s="262"/>
      <c r="AE41" s="262"/>
      <c r="AF41" s="262"/>
      <c r="AG41" s="262"/>
      <c r="AH41" s="262"/>
      <c r="AI41" s="262"/>
      <c r="AJ41" s="262"/>
      <c r="AK41" s="262"/>
      <c r="AL41" s="262"/>
      <c r="AM41" s="262"/>
      <c r="AN41" s="262"/>
      <c r="AO41" s="262"/>
      <c r="AP41" s="262"/>
      <c r="AQ41" s="262"/>
      <c r="AR41" s="263"/>
      <c r="AS41" s="264"/>
      <c r="AT41" s="264"/>
      <c r="AU41" s="264"/>
      <c r="AV41" s="264"/>
      <c r="AW41" s="264"/>
      <c r="AX41" s="264"/>
      <c r="AY41" s="264"/>
      <c r="AZ41" s="264"/>
      <c r="BA41" s="264"/>
      <c r="BB41" s="264"/>
      <c r="BC41" s="264"/>
      <c r="BD41" s="264"/>
      <c r="BE41" s="262"/>
      <c r="BF41" s="264"/>
      <c r="BG41" s="264"/>
      <c r="BH41" s="264"/>
      <c r="BI41" s="264"/>
      <c r="BJ41" s="264"/>
      <c r="BK41" s="264"/>
      <c r="BL41" s="264"/>
      <c r="BM41" s="264"/>
      <c r="BN41" s="264"/>
      <c r="BO41" s="264"/>
      <c r="BP41" s="264"/>
      <c r="BQ41" s="264"/>
      <c r="BR41" s="264"/>
      <c r="BS41" s="264"/>
      <c r="BT41" s="264"/>
      <c r="BU41" s="264"/>
      <c r="BV41" s="264"/>
      <c r="BW41" s="264"/>
      <c r="BX41" s="264"/>
      <c r="BY41" s="264"/>
      <c r="BZ41" s="264"/>
      <c r="CA41" s="264"/>
      <c r="CB41" s="264"/>
      <c r="CC41" s="264"/>
      <c r="CD41" s="264"/>
      <c r="CE41" s="264"/>
      <c r="CF41" s="264"/>
      <c r="CG41" s="264"/>
      <c r="CH41" s="264"/>
      <c r="CI41" s="264"/>
      <c r="CJ41" s="264"/>
      <c r="CK41" s="264"/>
      <c r="CL41" s="264"/>
      <c r="CM41" s="264"/>
      <c r="CN41" s="264"/>
      <c r="CO41" s="264"/>
      <c r="CP41" s="264"/>
      <c r="CQ41" s="264"/>
      <c r="CR41" s="264"/>
      <c r="CS41" s="264"/>
      <c r="CT41" s="264"/>
      <c r="CU41" s="264"/>
      <c r="CV41" s="264"/>
      <c r="CW41" s="264"/>
      <c r="CX41" s="264"/>
      <c r="CY41" s="264"/>
      <c r="CZ41" s="264"/>
      <c r="DA41" s="264"/>
      <c r="DB41" s="265"/>
    </row>
    <row r="42" spans="1:106" s="2" customFormat="1" ht="24.9" customHeight="1">
      <c r="A42" s="25"/>
      <c r="B42" s="248"/>
      <c r="C42" s="240" t="s">
        <v>53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26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5"/>
      <c r="BD42" s="135"/>
      <c r="BE42" s="43"/>
      <c r="BF42" s="135"/>
      <c r="BG42" s="135"/>
      <c r="BH42" s="135"/>
      <c r="BI42" s="135"/>
      <c r="BJ42" s="135"/>
      <c r="BK42" s="135"/>
      <c r="BL42" s="135"/>
      <c r="BM42" s="135"/>
      <c r="BN42" s="135"/>
      <c r="BO42" s="135"/>
      <c r="BP42" s="135"/>
      <c r="BQ42" s="135"/>
      <c r="BR42" s="135"/>
      <c r="BS42" s="135"/>
      <c r="BT42" s="135"/>
      <c r="BU42" s="135"/>
      <c r="BV42" s="135"/>
      <c r="BW42" s="135"/>
      <c r="BX42" s="135"/>
      <c r="BY42" s="135"/>
      <c r="BZ42" s="135"/>
      <c r="CA42" s="135"/>
      <c r="CB42" s="135"/>
      <c r="CC42" s="135"/>
      <c r="CD42" s="135"/>
      <c r="CE42" s="135"/>
      <c r="CF42" s="135"/>
      <c r="CG42" s="135"/>
      <c r="CH42" s="135"/>
      <c r="CI42" s="135"/>
      <c r="CJ42" s="135"/>
      <c r="CK42" s="135"/>
      <c r="CL42" s="135"/>
      <c r="CM42" s="135"/>
      <c r="CN42" s="135"/>
      <c r="CO42" s="135"/>
      <c r="CP42" s="135"/>
      <c r="CQ42" s="135"/>
      <c r="CR42" s="135"/>
      <c r="CS42" s="135"/>
      <c r="CT42" s="135"/>
      <c r="CU42" s="135"/>
      <c r="CV42" s="135"/>
      <c r="CW42" s="135"/>
      <c r="CX42" s="135"/>
      <c r="CY42" s="135"/>
      <c r="CZ42" s="135"/>
      <c r="DA42" s="135"/>
      <c r="DB42" s="251"/>
    </row>
    <row r="43" spans="1:106" s="2" customFormat="1" ht="6.9" customHeight="1">
      <c r="A43" s="25"/>
      <c r="B43" s="248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26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43"/>
      <c r="BF43" s="135"/>
      <c r="BG43" s="135"/>
      <c r="BH43" s="135"/>
      <c r="BI43" s="135"/>
      <c r="BJ43" s="135"/>
      <c r="BK43" s="135"/>
      <c r="BL43" s="135"/>
      <c r="BM43" s="135"/>
      <c r="BN43" s="135"/>
      <c r="BO43" s="135"/>
      <c r="BP43" s="135"/>
      <c r="BQ43" s="135"/>
      <c r="BR43" s="135"/>
      <c r="BS43" s="135"/>
      <c r="BT43" s="135"/>
      <c r="BU43" s="135"/>
      <c r="BV43" s="135"/>
      <c r="BW43" s="135"/>
      <c r="BX43" s="135"/>
      <c r="BY43" s="135"/>
      <c r="BZ43" s="135"/>
      <c r="CA43" s="135"/>
      <c r="CB43" s="135"/>
      <c r="CC43" s="135"/>
      <c r="CD43" s="135"/>
      <c r="CE43" s="135"/>
      <c r="CF43" s="135"/>
      <c r="CG43" s="135"/>
      <c r="CH43" s="135"/>
      <c r="CI43" s="135"/>
      <c r="CJ43" s="135"/>
      <c r="CK43" s="135"/>
      <c r="CL43" s="135"/>
      <c r="CM43" s="135"/>
      <c r="CN43" s="135"/>
      <c r="CO43" s="135"/>
      <c r="CP43" s="135"/>
      <c r="CQ43" s="135"/>
      <c r="CR43" s="135"/>
      <c r="CS43" s="135"/>
      <c r="CT43" s="135"/>
      <c r="CU43" s="135"/>
      <c r="CV43" s="135"/>
      <c r="CW43" s="135"/>
      <c r="CX43" s="135"/>
      <c r="CY43" s="135"/>
      <c r="CZ43" s="135"/>
      <c r="DA43" s="135"/>
      <c r="DB43" s="251"/>
    </row>
    <row r="44" spans="1:106" s="4" customFormat="1" ht="12" customHeight="1">
      <c r="B44" s="266"/>
      <c r="C44" s="246" t="s">
        <v>13</v>
      </c>
      <c r="D44" s="267"/>
      <c r="E44" s="267"/>
      <c r="F44" s="267"/>
      <c r="G44" s="267"/>
      <c r="H44" s="267"/>
      <c r="I44" s="267"/>
      <c r="J44" s="267"/>
      <c r="K44" s="267"/>
      <c r="L44" s="267" t="str">
        <f>K5</f>
        <v>062016_z17_1MZ3</v>
      </c>
      <c r="M44" s="267"/>
      <c r="N44" s="267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67"/>
      <c r="AJ44" s="267"/>
      <c r="AK44" s="267"/>
      <c r="AL44" s="267"/>
      <c r="AM44" s="267"/>
      <c r="AN44" s="267"/>
      <c r="AO44" s="267"/>
      <c r="AP44" s="267"/>
      <c r="AQ44" s="267"/>
      <c r="AR44" s="38"/>
      <c r="AS44" s="267"/>
      <c r="AT44" s="267"/>
      <c r="AU44" s="267"/>
      <c r="AV44" s="267"/>
      <c r="AW44" s="267"/>
      <c r="AX44" s="267"/>
      <c r="AY44" s="267"/>
      <c r="AZ44" s="267"/>
      <c r="BA44" s="267"/>
      <c r="BB44" s="267"/>
      <c r="BC44" s="267"/>
      <c r="BD44" s="267"/>
      <c r="BE44" s="267"/>
      <c r="BF44" s="267"/>
      <c r="BG44" s="267"/>
      <c r="BH44" s="267"/>
      <c r="BI44" s="267"/>
      <c r="BJ44" s="267"/>
      <c r="BK44" s="267"/>
      <c r="BL44" s="267"/>
      <c r="BM44" s="267"/>
      <c r="BN44" s="267"/>
      <c r="BO44" s="267"/>
      <c r="BP44" s="267"/>
      <c r="BQ44" s="267"/>
      <c r="BR44" s="267"/>
      <c r="BS44" s="267"/>
      <c r="BT44" s="267"/>
      <c r="BU44" s="267"/>
      <c r="BV44" s="267"/>
      <c r="BW44" s="267"/>
      <c r="BX44" s="267"/>
      <c r="BY44" s="267"/>
      <c r="BZ44" s="267"/>
      <c r="CA44" s="267"/>
      <c r="CB44" s="267"/>
      <c r="CC44" s="267"/>
      <c r="CD44" s="267"/>
      <c r="CE44" s="267"/>
      <c r="CF44" s="267"/>
      <c r="CG44" s="267"/>
      <c r="CH44" s="267"/>
      <c r="CI44" s="267"/>
      <c r="CJ44" s="267"/>
      <c r="CK44" s="267"/>
      <c r="CL44" s="267"/>
      <c r="CM44" s="267"/>
      <c r="CN44" s="267"/>
      <c r="CO44" s="267"/>
      <c r="CP44" s="267"/>
      <c r="CQ44" s="267"/>
      <c r="CR44" s="267"/>
      <c r="CS44" s="267"/>
      <c r="CT44" s="267"/>
      <c r="CU44" s="267"/>
      <c r="CV44" s="267"/>
      <c r="CW44" s="267"/>
      <c r="CX44" s="267"/>
      <c r="CY44" s="267"/>
      <c r="CZ44" s="267"/>
      <c r="DA44" s="267"/>
      <c r="DB44" s="268"/>
    </row>
    <row r="45" spans="1:106" s="5" customFormat="1" ht="36.9" customHeight="1">
      <c r="B45" s="269"/>
      <c r="C45" s="270" t="s">
        <v>15</v>
      </c>
      <c r="D45" s="271"/>
      <c r="E45" s="271"/>
      <c r="F45" s="271"/>
      <c r="G45" s="271"/>
      <c r="H45" s="271"/>
      <c r="I45" s="271"/>
      <c r="J45" s="271"/>
      <c r="K45" s="271"/>
      <c r="L45" s="391" t="str">
        <f>K6</f>
        <v>Nápravná opatření k odvrácení škod způsobených vlivem staré ekologické zátěže bývalé skládky Vlčí důl v k.ú. Zásmuky</v>
      </c>
      <c r="M45" s="392"/>
      <c r="N45" s="392"/>
      <c r="O45" s="392"/>
      <c r="P45" s="392"/>
      <c r="Q45" s="392"/>
      <c r="R45" s="392"/>
      <c r="S45" s="392"/>
      <c r="T45" s="392"/>
      <c r="U45" s="392"/>
      <c r="V45" s="392"/>
      <c r="W45" s="392"/>
      <c r="X45" s="392"/>
      <c r="Y45" s="392"/>
      <c r="Z45" s="392"/>
      <c r="AA45" s="392"/>
      <c r="AB45" s="392"/>
      <c r="AC45" s="392"/>
      <c r="AD45" s="392"/>
      <c r="AE45" s="392"/>
      <c r="AF45" s="392"/>
      <c r="AG45" s="392"/>
      <c r="AH45" s="392"/>
      <c r="AI45" s="392"/>
      <c r="AJ45" s="392"/>
      <c r="AK45" s="392"/>
      <c r="AL45" s="392"/>
      <c r="AM45" s="392"/>
      <c r="AN45" s="392"/>
      <c r="AO45" s="392"/>
      <c r="AP45" s="271"/>
      <c r="AQ45" s="271"/>
      <c r="AR45" s="39"/>
      <c r="AS45" s="271"/>
      <c r="AT45" s="271"/>
      <c r="AU45" s="271"/>
      <c r="AV45" s="271"/>
      <c r="AW45" s="271"/>
      <c r="AX45" s="271"/>
      <c r="AY45" s="271"/>
      <c r="AZ45" s="271"/>
      <c r="BA45" s="271"/>
      <c r="BB45" s="271"/>
      <c r="BC45" s="271"/>
      <c r="BD45" s="271"/>
      <c r="BE45" s="271"/>
      <c r="BF45" s="271"/>
      <c r="BG45" s="271"/>
      <c r="BH45" s="271"/>
      <c r="BI45" s="271"/>
      <c r="BJ45" s="271"/>
      <c r="BK45" s="271"/>
      <c r="BL45" s="271"/>
      <c r="BM45" s="271"/>
      <c r="BN45" s="271"/>
      <c r="BO45" s="271"/>
      <c r="BP45" s="271"/>
      <c r="BQ45" s="271"/>
      <c r="BR45" s="271"/>
      <c r="BS45" s="271"/>
      <c r="BT45" s="271"/>
      <c r="BU45" s="271"/>
      <c r="BV45" s="271"/>
      <c r="BW45" s="271"/>
      <c r="BX45" s="271"/>
      <c r="BY45" s="271"/>
      <c r="BZ45" s="271"/>
      <c r="CA45" s="271"/>
      <c r="CB45" s="271"/>
      <c r="CC45" s="271"/>
      <c r="CD45" s="271"/>
      <c r="CE45" s="271"/>
      <c r="CF45" s="271"/>
      <c r="CG45" s="271"/>
      <c r="CH45" s="271"/>
      <c r="CI45" s="271"/>
      <c r="CJ45" s="271"/>
      <c r="CK45" s="271"/>
      <c r="CL45" s="271"/>
      <c r="CM45" s="271"/>
      <c r="CN45" s="271"/>
      <c r="CO45" s="271"/>
      <c r="CP45" s="271"/>
      <c r="CQ45" s="271"/>
      <c r="CR45" s="271"/>
      <c r="CS45" s="271"/>
      <c r="CT45" s="271"/>
      <c r="CU45" s="271"/>
      <c r="CV45" s="271"/>
      <c r="CW45" s="271"/>
      <c r="CX45" s="271"/>
      <c r="CY45" s="271"/>
      <c r="CZ45" s="271"/>
      <c r="DA45" s="271"/>
      <c r="DB45" s="272"/>
    </row>
    <row r="46" spans="1:106" s="2" customFormat="1" ht="6.9" customHeight="1">
      <c r="A46" s="25"/>
      <c r="B46" s="248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26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43"/>
      <c r="BF46" s="135"/>
      <c r="BG46" s="135"/>
      <c r="BH46" s="135"/>
      <c r="BI46" s="135"/>
      <c r="BJ46" s="135"/>
      <c r="BK46" s="135"/>
      <c r="BL46" s="135"/>
      <c r="BM46" s="135"/>
      <c r="BN46" s="135"/>
      <c r="BO46" s="135"/>
      <c r="BP46" s="135"/>
      <c r="BQ46" s="135"/>
      <c r="BR46" s="135"/>
      <c r="BS46" s="135"/>
      <c r="BT46" s="135"/>
      <c r="BU46" s="135"/>
      <c r="BV46" s="135"/>
      <c r="BW46" s="135"/>
      <c r="BX46" s="135"/>
      <c r="BY46" s="135"/>
      <c r="BZ46" s="135"/>
      <c r="CA46" s="135"/>
      <c r="CB46" s="135"/>
      <c r="CC46" s="135"/>
      <c r="CD46" s="135"/>
      <c r="CE46" s="135"/>
      <c r="CF46" s="135"/>
      <c r="CG46" s="135"/>
      <c r="CH46" s="135"/>
      <c r="CI46" s="135"/>
      <c r="CJ46" s="135"/>
      <c r="CK46" s="135"/>
      <c r="CL46" s="135"/>
      <c r="CM46" s="135"/>
      <c r="CN46" s="135"/>
      <c r="CO46" s="135"/>
      <c r="CP46" s="135"/>
      <c r="CQ46" s="135"/>
      <c r="CR46" s="135"/>
      <c r="CS46" s="135"/>
      <c r="CT46" s="135"/>
      <c r="CU46" s="135"/>
      <c r="CV46" s="135"/>
      <c r="CW46" s="135"/>
      <c r="CX46" s="135"/>
      <c r="CY46" s="135"/>
      <c r="CZ46" s="135"/>
      <c r="DA46" s="135"/>
      <c r="DB46" s="251"/>
    </row>
    <row r="47" spans="1:106" s="2" customFormat="1" ht="12" customHeight="1">
      <c r="A47" s="25"/>
      <c r="B47" s="248"/>
      <c r="C47" s="246" t="s">
        <v>22</v>
      </c>
      <c r="D47" s="43"/>
      <c r="E47" s="43"/>
      <c r="F47" s="43"/>
      <c r="G47" s="43"/>
      <c r="H47" s="43"/>
      <c r="I47" s="43"/>
      <c r="J47" s="43"/>
      <c r="K47" s="43"/>
      <c r="L47" s="273" t="str">
        <f>IF(K8="","",K8)</f>
        <v>Město Zásmuky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246" t="s">
        <v>24</v>
      </c>
      <c r="AJ47" s="43"/>
      <c r="AK47" s="43"/>
      <c r="AL47" s="43"/>
      <c r="AM47" s="393" t="str">
        <f>IF(AN8= "","",AN8)</f>
        <v>20. 5. 2016</v>
      </c>
      <c r="AN47" s="393"/>
      <c r="AO47" s="43"/>
      <c r="AP47" s="43"/>
      <c r="AQ47" s="43"/>
      <c r="AR47" s="26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43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5"/>
      <c r="BQ47" s="135"/>
      <c r="BR47" s="135"/>
      <c r="BS47" s="135"/>
      <c r="BT47" s="135"/>
      <c r="BU47" s="135"/>
      <c r="BV47" s="135"/>
      <c r="BW47" s="135"/>
      <c r="BX47" s="135"/>
      <c r="BY47" s="135"/>
      <c r="BZ47" s="135"/>
      <c r="CA47" s="135"/>
      <c r="CB47" s="135"/>
      <c r="CC47" s="135"/>
      <c r="CD47" s="135"/>
      <c r="CE47" s="135"/>
      <c r="CF47" s="135"/>
      <c r="CG47" s="135"/>
      <c r="CH47" s="135"/>
      <c r="CI47" s="135"/>
      <c r="CJ47" s="135"/>
      <c r="CK47" s="135"/>
      <c r="CL47" s="135"/>
      <c r="CM47" s="135"/>
      <c r="CN47" s="135"/>
      <c r="CO47" s="135"/>
      <c r="CP47" s="135"/>
      <c r="CQ47" s="135"/>
      <c r="CR47" s="135"/>
      <c r="CS47" s="135"/>
      <c r="CT47" s="135"/>
      <c r="CU47" s="135"/>
      <c r="CV47" s="135"/>
      <c r="CW47" s="135"/>
      <c r="CX47" s="135"/>
      <c r="CY47" s="135"/>
      <c r="CZ47" s="135"/>
      <c r="DA47" s="135"/>
      <c r="DB47" s="251"/>
    </row>
    <row r="48" spans="1:106" s="2" customFormat="1" ht="6.9" customHeight="1">
      <c r="A48" s="25"/>
      <c r="B48" s="248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26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43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5"/>
      <c r="BQ48" s="135"/>
      <c r="BR48" s="135"/>
      <c r="BS48" s="135"/>
      <c r="BT48" s="135"/>
      <c r="BU48" s="135"/>
      <c r="BV48" s="135"/>
      <c r="BW48" s="135"/>
      <c r="BX48" s="135"/>
      <c r="BY48" s="135"/>
      <c r="BZ48" s="135"/>
      <c r="CA48" s="135"/>
      <c r="CB48" s="135"/>
      <c r="CC48" s="135"/>
      <c r="CD48" s="135"/>
      <c r="CE48" s="135"/>
      <c r="CF48" s="135"/>
      <c r="CG48" s="135"/>
      <c r="CH48" s="135"/>
      <c r="CI48" s="135"/>
      <c r="CJ48" s="135"/>
      <c r="CK48" s="135"/>
      <c r="CL48" s="135"/>
      <c r="CM48" s="135"/>
      <c r="CN48" s="135"/>
      <c r="CO48" s="135"/>
      <c r="CP48" s="135"/>
      <c r="CQ48" s="135"/>
      <c r="CR48" s="135"/>
      <c r="CS48" s="135"/>
      <c r="CT48" s="135"/>
      <c r="CU48" s="135"/>
      <c r="CV48" s="135"/>
      <c r="CW48" s="135"/>
      <c r="CX48" s="135"/>
      <c r="CY48" s="135"/>
      <c r="CZ48" s="135"/>
      <c r="DA48" s="135"/>
      <c r="DB48" s="251"/>
    </row>
    <row r="49" spans="1:111" s="2" customFormat="1" ht="15.15" customHeight="1">
      <c r="A49" s="25"/>
      <c r="B49" s="248"/>
      <c r="C49" s="246" t="s">
        <v>28</v>
      </c>
      <c r="D49" s="43"/>
      <c r="E49" s="43"/>
      <c r="F49" s="43"/>
      <c r="G49" s="43"/>
      <c r="H49" s="43"/>
      <c r="I49" s="43"/>
      <c r="J49" s="43"/>
      <c r="K49" s="43"/>
      <c r="L49" s="267" t="str">
        <f>IF(E11= "","",E11)</f>
        <v>Město Zásmuky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246" t="s">
        <v>34</v>
      </c>
      <c r="AJ49" s="43"/>
      <c r="AK49" s="43"/>
      <c r="AL49" s="43"/>
      <c r="AM49" s="394" t="str">
        <f>IF(E17="","",E17)</f>
        <v>Bioanalytika CZ, s.r.o.</v>
      </c>
      <c r="AN49" s="395"/>
      <c r="AO49" s="395"/>
      <c r="AP49" s="395"/>
      <c r="AQ49" s="43"/>
      <c r="AR49" s="26"/>
      <c r="AS49" s="396" t="s">
        <v>54</v>
      </c>
      <c r="AT49" s="397"/>
      <c r="AU49" s="41"/>
      <c r="AV49" s="41"/>
      <c r="AW49" s="41"/>
      <c r="AX49" s="41"/>
      <c r="AY49" s="41"/>
      <c r="AZ49" s="41"/>
      <c r="BA49" s="41"/>
      <c r="BB49" s="41"/>
      <c r="BC49" s="41"/>
      <c r="BD49" s="42"/>
      <c r="BE49" s="43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5"/>
      <c r="BQ49" s="135"/>
      <c r="BR49" s="135"/>
      <c r="BS49" s="135"/>
      <c r="BT49" s="135"/>
      <c r="BU49" s="135"/>
      <c r="BV49" s="135"/>
      <c r="BW49" s="135"/>
      <c r="BX49" s="135"/>
      <c r="BY49" s="135"/>
      <c r="BZ49" s="135"/>
      <c r="CA49" s="135"/>
      <c r="CB49" s="135"/>
      <c r="CC49" s="135"/>
      <c r="CD49" s="135"/>
      <c r="CE49" s="135"/>
      <c r="CF49" s="135"/>
      <c r="CG49" s="135"/>
      <c r="CH49" s="135"/>
      <c r="CI49" s="135"/>
      <c r="CJ49" s="135"/>
      <c r="CK49" s="135"/>
      <c r="CL49" s="135"/>
      <c r="CM49" s="135"/>
      <c r="CN49" s="135"/>
      <c r="CO49" s="135"/>
      <c r="CP49" s="135"/>
      <c r="CQ49" s="135"/>
      <c r="CR49" s="135"/>
      <c r="CS49" s="135"/>
      <c r="CT49" s="135"/>
      <c r="CU49" s="135"/>
      <c r="CV49" s="135"/>
      <c r="CW49" s="135"/>
      <c r="CX49" s="135"/>
      <c r="CY49" s="135"/>
      <c r="CZ49" s="135"/>
      <c r="DA49" s="360" t="s">
        <v>911</v>
      </c>
      <c r="DB49" s="361"/>
      <c r="DC49" s="220"/>
    </row>
    <row r="50" spans="1:111" s="2" customFormat="1" ht="15.15" customHeight="1">
      <c r="A50" s="25"/>
      <c r="B50" s="248"/>
      <c r="C50" s="246" t="s">
        <v>31</v>
      </c>
      <c r="D50" s="43"/>
      <c r="E50" s="43"/>
      <c r="F50" s="43"/>
      <c r="G50" s="43"/>
      <c r="H50" s="43"/>
      <c r="I50" s="43"/>
      <c r="J50" s="43"/>
      <c r="K50" s="43"/>
      <c r="L50" s="267" t="str">
        <f>IF(E14="","",E14)</f>
        <v>Společnost VZE &amp; FCC</v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246" t="s">
        <v>37</v>
      </c>
      <c r="AJ50" s="43"/>
      <c r="AK50" s="43"/>
      <c r="AL50" s="43"/>
      <c r="AM50" s="394" t="str">
        <f>IF(E20="","",E20)</f>
        <v xml:space="preserve"> </v>
      </c>
      <c r="AN50" s="395"/>
      <c r="AO50" s="395"/>
      <c r="AP50" s="395"/>
      <c r="AQ50" s="43"/>
      <c r="AR50" s="26"/>
      <c r="AS50" s="398"/>
      <c r="AT50" s="399"/>
      <c r="AU50" s="43"/>
      <c r="AV50" s="43"/>
      <c r="AW50" s="43"/>
      <c r="AX50" s="43"/>
      <c r="AY50" s="43"/>
      <c r="AZ50" s="43"/>
      <c r="BA50" s="43"/>
      <c r="BB50" s="43"/>
      <c r="BC50" s="43"/>
      <c r="BD50" s="44"/>
      <c r="BE50" s="43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5"/>
      <c r="BQ50" s="135"/>
      <c r="BR50" s="135"/>
      <c r="BS50" s="135"/>
      <c r="BT50" s="135"/>
      <c r="BU50" s="135"/>
      <c r="BV50" s="135"/>
      <c r="BW50" s="135"/>
      <c r="BX50" s="135"/>
      <c r="BY50" s="135"/>
      <c r="BZ50" s="135"/>
      <c r="CA50" s="135"/>
      <c r="CB50" s="135"/>
      <c r="CC50" s="135"/>
      <c r="CD50" s="135"/>
      <c r="CE50" s="135"/>
      <c r="CF50" s="135"/>
      <c r="CG50" s="135"/>
      <c r="CH50" s="135"/>
      <c r="CI50" s="135"/>
      <c r="CJ50" s="135"/>
      <c r="CK50" s="135"/>
      <c r="CL50" s="135"/>
      <c r="CM50" s="135"/>
      <c r="CN50" s="135"/>
      <c r="CO50" s="135"/>
      <c r="CP50" s="135"/>
      <c r="CQ50" s="135"/>
      <c r="CR50" s="135"/>
      <c r="CS50" s="135"/>
      <c r="CT50" s="135"/>
      <c r="CU50" s="135"/>
      <c r="CV50" s="135"/>
      <c r="CW50" s="135"/>
      <c r="CX50" s="135"/>
      <c r="CY50" s="135"/>
      <c r="CZ50" s="135"/>
      <c r="DA50" s="135"/>
      <c r="DB50" s="251"/>
    </row>
    <row r="51" spans="1:111" s="2" customFormat="1" ht="10.8" customHeight="1">
      <c r="A51" s="25"/>
      <c r="B51" s="248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26"/>
      <c r="AS51" s="398"/>
      <c r="AT51" s="399"/>
      <c r="AU51" s="43"/>
      <c r="AV51" s="43"/>
      <c r="AW51" s="43"/>
      <c r="AX51" s="43"/>
      <c r="AY51" s="43"/>
      <c r="AZ51" s="43"/>
      <c r="BA51" s="43"/>
      <c r="BB51" s="43"/>
      <c r="BC51" s="43"/>
      <c r="BD51" s="44"/>
      <c r="BE51" s="43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5"/>
      <c r="BQ51" s="135"/>
      <c r="BR51" s="135"/>
      <c r="BS51" s="135"/>
      <c r="BT51" s="135"/>
      <c r="BU51" s="135"/>
      <c r="BV51" s="135"/>
      <c r="BW51" s="135"/>
      <c r="BX51" s="135"/>
      <c r="BY51" s="135"/>
      <c r="BZ51" s="135"/>
      <c r="CA51" s="135"/>
      <c r="CB51" s="135"/>
      <c r="CC51" s="135"/>
      <c r="CD51" s="135"/>
      <c r="CE51" s="135"/>
      <c r="CF51" s="135"/>
      <c r="CG51" s="135"/>
      <c r="CH51" s="135"/>
      <c r="CI51" s="135"/>
      <c r="CJ51" s="135"/>
      <c r="CK51" s="135"/>
      <c r="CL51" s="135"/>
      <c r="CM51" s="135"/>
      <c r="CN51" s="135"/>
      <c r="CO51" s="135"/>
      <c r="CP51" s="135"/>
      <c r="CQ51" s="135"/>
      <c r="CR51" s="135"/>
      <c r="CS51" s="135"/>
      <c r="CT51" s="135"/>
      <c r="CU51" s="135"/>
      <c r="CV51" s="135"/>
      <c r="CW51" s="135"/>
      <c r="CX51" s="135"/>
      <c r="CY51" s="135"/>
      <c r="CZ51" s="135"/>
      <c r="DA51" s="135"/>
      <c r="DB51" s="251"/>
    </row>
    <row r="52" spans="1:111" s="2" customFormat="1" ht="44.4" customHeight="1">
      <c r="A52" s="25"/>
      <c r="B52" s="248"/>
      <c r="C52" s="387" t="s">
        <v>55</v>
      </c>
      <c r="D52" s="388"/>
      <c r="E52" s="388"/>
      <c r="F52" s="388"/>
      <c r="G52" s="388"/>
      <c r="H52" s="45"/>
      <c r="I52" s="389" t="s">
        <v>56</v>
      </c>
      <c r="J52" s="388"/>
      <c r="K52" s="388"/>
      <c r="L52" s="388"/>
      <c r="M52" s="388"/>
      <c r="N52" s="388"/>
      <c r="O52" s="388"/>
      <c r="P52" s="388"/>
      <c r="Q52" s="388"/>
      <c r="R52" s="388"/>
      <c r="S52" s="388"/>
      <c r="T52" s="388"/>
      <c r="U52" s="388"/>
      <c r="V52" s="388"/>
      <c r="W52" s="388"/>
      <c r="X52" s="388"/>
      <c r="Y52" s="388"/>
      <c r="Z52" s="388"/>
      <c r="AA52" s="388"/>
      <c r="AB52" s="388"/>
      <c r="AC52" s="388"/>
      <c r="AD52" s="388"/>
      <c r="AE52" s="388"/>
      <c r="AF52" s="388"/>
      <c r="AG52" s="390" t="s">
        <v>57</v>
      </c>
      <c r="AH52" s="388"/>
      <c r="AI52" s="388"/>
      <c r="AJ52" s="388"/>
      <c r="AK52" s="388"/>
      <c r="AL52" s="388"/>
      <c r="AM52" s="388"/>
      <c r="AN52" s="389" t="s">
        <v>58</v>
      </c>
      <c r="AO52" s="388"/>
      <c r="AP52" s="388"/>
      <c r="AQ52" s="46" t="s">
        <v>59</v>
      </c>
      <c r="AR52" s="26"/>
      <c r="AS52" s="47" t="s">
        <v>60</v>
      </c>
      <c r="AT52" s="48" t="s">
        <v>61</v>
      </c>
      <c r="AU52" s="48" t="s">
        <v>62</v>
      </c>
      <c r="AV52" s="48" t="s">
        <v>63</v>
      </c>
      <c r="AW52" s="48" t="s">
        <v>64</v>
      </c>
      <c r="AX52" s="48" t="s">
        <v>65</v>
      </c>
      <c r="AY52" s="48" t="s">
        <v>66</v>
      </c>
      <c r="AZ52" s="48" t="s">
        <v>67</v>
      </c>
      <c r="BA52" s="48" t="s">
        <v>68</v>
      </c>
      <c r="BB52" s="48" t="s">
        <v>69</v>
      </c>
      <c r="BC52" s="48" t="s">
        <v>70</v>
      </c>
      <c r="BD52" s="49" t="s">
        <v>71</v>
      </c>
      <c r="BE52" s="43"/>
      <c r="BF52" s="135"/>
      <c r="BG52" s="135"/>
      <c r="BH52" s="135"/>
      <c r="BI52" s="135"/>
      <c r="BJ52" s="135"/>
      <c r="BK52" s="135"/>
      <c r="BL52" s="135"/>
      <c r="BM52" s="135"/>
      <c r="BN52" s="135"/>
      <c r="BO52" s="135"/>
      <c r="BP52" s="135"/>
      <c r="BQ52" s="135"/>
      <c r="BR52" s="135"/>
      <c r="BS52" s="135"/>
      <c r="BT52" s="135"/>
      <c r="BU52" s="135"/>
      <c r="BV52" s="135"/>
      <c r="BW52" s="135"/>
      <c r="BX52" s="135"/>
      <c r="BY52" s="135"/>
      <c r="BZ52" s="135"/>
      <c r="CA52" s="135"/>
      <c r="CB52" s="135"/>
      <c r="CC52" s="135"/>
      <c r="CD52" s="135"/>
      <c r="CE52" s="135"/>
      <c r="CF52" s="135"/>
      <c r="CG52" s="135"/>
      <c r="CH52" s="135"/>
      <c r="CI52" s="135"/>
      <c r="CJ52" s="135"/>
      <c r="CK52" s="135"/>
      <c r="CL52" s="135"/>
      <c r="CM52" s="135"/>
      <c r="CN52" s="135"/>
      <c r="CO52" s="135"/>
      <c r="CP52" s="135"/>
      <c r="CQ52" s="135"/>
      <c r="CR52" s="135"/>
      <c r="CS52" s="135"/>
      <c r="CT52" s="135"/>
      <c r="CU52" s="135"/>
      <c r="CV52" s="135"/>
      <c r="CW52" s="135"/>
      <c r="CX52" s="135"/>
      <c r="CY52" s="135"/>
      <c r="CZ52" s="135"/>
      <c r="DA52" s="221" t="s">
        <v>926</v>
      </c>
      <c r="DB52" s="274" t="s">
        <v>927</v>
      </c>
    </row>
    <row r="53" spans="1:111" s="2" customFormat="1" ht="10.8" customHeight="1">
      <c r="A53" s="25"/>
      <c r="B53" s="248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26"/>
      <c r="AS53" s="50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2"/>
      <c r="BE53" s="43"/>
      <c r="BF53" s="135"/>
      <c r="BG53" s="135"/>
      <c r="BH53" s="135"/>
      <c r="BI53" s="135"/>
      <c r="BJ53" s="135"/>
      <c r="BK53" s="135"/>
      <c r="BL53" s="135"/>
      <c r="BM53" s="135"/>
      <c r="BN53" s="135"/>
      <c r="BO53" s="135"/>
      <c r="BP53" s="135"/>
      <c r="BQ53" s="135"/>
      <c r="BR53" s="135"/>
      <c r="BS53" s="135"/>
      <c r="BT53" s="135"/>
      <c r="BU53" s="135"/>
      <c r="BV53" s="135"/>
      <c r="BW53" s="135"/>
      <c r="BX53" s="135"/>
      <c r="BY53" s="135"/>
      <c r="BZ53" s="135"/>
      <c r="CA53" s="135"/>
      <c r="CB53" s="135"/>
      <c r="CC53" s="135"/>
      <c r="CD53" s="135"/>
      <c r="CE53" s="135"/>
      <c r="CF53" s="135"/>
      <c r="CG53" s="135"/>
      <c r="CH53" s="135"/>
      <c r="CI53" s="135"/>
      <c r="CJ53" s="135"/>
      <c r="CK53" s="135"/>
      <c r="CL53" s="135"/>
      <c r="CM53" s="135"/>
      <c r="CN53" s="135"/>
      <c r="CO53" s="135"/>
      <c r="CP53" s="135"/>
      <c r="CQ53" s="135"/>
      <c r="CR53" s="135"/>
      <c r="CS53" s="135"/>
      <c r="CT53" s="135"/>
      <c r="CU53" s="135"/>
      <c r="CV53" s="135"/>
      <c r="CW53" s="135"/>
      <c r="CX53" s="135"/>
      <c r="CY53" s="135"/>
      <c r="CZ53" s="135"/>
      <c r="DA53" s="135"/>
      <c r="DB53" s="251"/>
    </row>
    <row r="54" spans="1:111" s="6" customFormat="1" ht="32.4" customHeight="1">
      <c r="B54" s="275"/>
      <c r="C54" s="276" t="s">
        <v>72</v>
      </c>
      <c r="D54" s="277"/>
      <c r="E54" s="277"/>
      <c r="F54" s="277"/>
      <c r="G54" s="277"/>
      <c r="H54" s="277"/>
      <c r="I54" s="277"/>
      <c r="J54" s="277"/>
      <c r="K54" s="277"/>
      <c r="L54" s="277"/>
      <c r="M54" s="277"/>
      <c r="N54" s="277"/>
      <c r="O54" s="277"/>
      <c r="P54" s="277"/>
      <c r="Q54" s="277"/>
      <c r="R54" s="277"/>
      <c r="S54" s="277"/>
      <c r="T54" s="277"/>
      <c r="U54" s="277"/>
      <c r="V54" s="277"/>
      <c r="W54" s="277"/>
      <c r="X54" s="277"/>
      <c r="Y54" s="277"/>
      <c r="Z54" s="277"/>
      <c r="AA54" s="277"/>
      <c r="AB54" s="277"/>
      <c r="AC54" s="277"/>
      <c r="AD54" s="277"/>
      <c r="AE54" s="277"/>
      <c r="AF54" s="277"/>
      <c r="AG54" s="379">
        <f>ROUND(SUM(AG55:AG62),2)</f>
        <v>81865628.819999993</v>
      </c>
      <c r="AH54" s="379"/>
      <c r="AI54" s="379"/>
      <c r="AJ54" s="379"/>
      <c r="AK54" s="379"/>
      <c r="AL54" s="379"/>
      <c r="AM54" s="379"/>
      <c r="AN54" s="380">
        <f t="shared" ref="AN54:AN62" si="0">SUM(AG54,AT54)</f>
        <v>99057410.86999999</v>
      </c>
      <c r="AO54" s="380"/>
      <c r="AP54" s="380"/>
      <c r="AQ54" s="278" t="s">
        <v>3</v>
      </c>
      <c r="AR54" s="53"/>
      <c r="AS54" s="56">
        <f>ROUND(SUM(AS55:AS62),2)</f>
        <v>0</v>
      </c>
      <c r="AT54" s="57">
        <f t="shared" ref="AT54:AT62" si="1">ROUND(SUM(AV54:AW54),2)</f>
        <v>17191782.050000001</v>
      </c>
      <c r="AU54" s="58">
        <f>ROUND(SUM(AU55:AU62),5)</f>
        <v>0</v>
      </c>
      <c r="AV54" s="57">
        <f>ROUND(AZ54*L29,2)</f>
        <v>17191782.050000001</v>
      </c>
      <c r="AW54" s="57">
        <f>ROUND(BA54*L30,2)</f>
        <v>0</v>
      </c>
      <c r="AX54" s="57">
        <f>ROUND(BB54*L29,2)</f>
        <v>0</v>
      </c>
      <c r="AY54" s="57">
        <f>ROUND(BC54*L30,2)</f>
        <v>0</v>
      </c>
      <c r="AZ54" s="57">
        <f>ROUND(SUM(AZ55:AZ62),2)</f>
        <v>81865628.819999993</v>
      </c>
      <c r="BA54" s="57">
        <f>ROUND(SUM(BA55:BA62),2)</f>
        <v>0</v>
      </c>
      <c r="BB54" s="57">
        <f>ROUND(SUM(BB55:BB62),2)</f>
        <v>0</v>
      </c>
      <c r="BC54" s="57">
        <f>ROUND(SUM(BC55:BC62),2)</f>
        <v>0</v>
      </c>
      <c r="BD54" s="59">
        <f>ROUND(SUM(BD55:BD62),2)</f>
        <v>0</v>
      </c>
      <c r="BE54" s="279"/>
      <c r="BF54" s="279"/>
      <c r="BG54" s="279"/>
      <c r="BH54" s="279"/>
      <c r="BI54" s="279"/>
      <c r="BJ54" s="279"/>
      <c r="BK54" s="279"/>
      <c r="BL54" s="279"/>
      <c r="BM54" s="279"/>
      <c r="BN54" s="279"/>
      <c r="BO54" s="279"/>
      <c r="BP54" s="279"/>
      <c r="BQ54" s="279"/>
      <c r="BR54" s="279"/>
      <c r="BS54" s="280" t="s">
        <v>73</v>
      </c>
      <c r="BT54" s="280" t="s">
        <v>74</v>
      </c>
      <c r="BU54" s="281" t="s">
        <v>75</v>
      </c>
      <c r="BV54" s="280" t="s">
        <v>76</v>
      </c>
      <c r="BW54" s="280" t="s">
        <v>5</v>
      </c>
      <c r="BX54" s="280" t="s">
        <v>77</v>
      </c>
      <c r="BY54" s="279"/>
      <c r="BZ54" s="279"/>
      <c r="CA54" s="279"/>
      <c r="CB54" s="279"/>
      <c r="CC54" s="279"/>
      <c r="CD54" s="279"/>
      <c r="CE54" s="279"/>
      <c r="CF54" s="279"/>
      <c r="CG54" s="279"/>
      <c r="CH54" s="279"/>
      <c r="CI54" s="279"/>
      <c r="CJ54" s="279"/>
      <c r="CK54" s="279"/>
      <c r="CL54" s="280" t="s">
        <v>3</v>
      </c>
      <c r="CM54" s="279"/>
      <c r="CN54" s="279"/>
      <c r="CO54" s="279"/>
      <c r="CP54" s="279"/>
      <c r="CQ54" s="279"/>
      <c r="CR54" s="279"/>
      <c r="CS54" s="279"/>
      <c r="CT54" s="279"/>
      <c r="CU54" s="279"/>
      <c r="CV54" s="279"/>
      <c r="CW54" s="279"/>
      <c r="CX54" s="279"/>
      <c r="CY54" s="279"/>
      <c r="CZ54" s="279"/>
      <c r="DA54" s="282">
        <f>+SUM(DA55:DA62)</f>
        <v>81865628.819999993</v>
      </c>
      <c r="DB54" s="283"/>
      <c r="DC54" s="55"/>
      <c r="DD54" s="55"/>
      <c r="DE54" s="55"/>
      <c r="DF54" s="55"/>
      <c r="DG54" s="55"/>
    </row>
    <row r="55" spans="1:111" s="7" customFormat="1" ht="25.2" customHeight="1">
      <c r="A55" s="60" t="s">
        <v>78</v>
      </c>
      <c r="B55" s="284"/>
      <c r="C55" s="285"/>
      <c r="D55" s="378" t="s">
        <v>79</v>
      </c>
      <c r="E55" s="378"/>
      <c r="F55" s="378"/>
      <c r="G55" s="378"/>
      <c r="H55" s="378"/>
      <c r="I55" s="286"/>
      <c r="J55" s="378" t="s">
        <v>80</v>
      </c>
      <c r="K55" s="378"/>
      <c r="L55" s="378"/>
      <c r="M55" s="378"/>
      <c r="N55" s="378"/>
      <c r="O55" s="378"/>
      <c r="P55" s="378"/>
      <c r="Q55" s="378"/>
      <c r="R55" s="378"/>
      <c r="S55" s="378"/>
      <c r="T55" s="378"/>
      <c r="U55" s="378"/>
      <c r="V55" s="378"/>
      <c r="W55" s="378"/>
      <c r="X55" s="378"/>
      <c r="Y55" s="378"/>
      <c r="Z55" s="378"/>
      <c r="AA55" s="378"/>
      <c r="AB55" s="378"/>
      <c r="AC55" s="378"/>
      <c r="AD55" s="378"/>
      <c r="AE55" s="378"/>
      <c r="AF55" s="378"/>
      <c r="AG55" s="376">
        <f>'SO 01 - SO 01 - Uzavření ...'!J30</f>
        <v>17060756.039999999</v>
      </c>
      <c r="AH55" s="377"/>
      <c r="AI55" s="377"/>
      <c r="AJ55" s="377"/>
      <c r="AK55" s="377"/>
      <c r="AL55" s="377"/>
      <c r="AM55" s="377"/>
      <c r="AN55" s="376">
        <f t="shared" si="0"/>
        <v>20643514.809999999</v>
      </c>
      <c r="AO55" s="377"/>
      <c r="AP55" s="377"/>
      <c r="AQ55" s="287" t="s">
        <v>81</v>
      </c>
      <c r="AR55" s="61"/>
      <c r="AS55" s="62">
        <v>0</v>
      </c>
      <c r="AT55" s="63">
        <f t="shared" si="1"/>
        <v>3582758.77</v>
      </c>
      <c r="AU55" s="64">
        <f>'SO 01 - SO 01 - Uzavření ...'!P86</f>
        <v>0</v>
      </c>
      <c r="AV55" s="63">
        <f>'SO 01 - SO 01 - Uzavření ...'!J33</f>
        <v>3582758.77</v>
      </c>
      <c r="AW55" s="63">
        <f>'SO 01 - SO 01 - Uzavření ...'!J34</f>
        <v>0</v>
      </c>
      <c r="AX55" s="63">
        <f>'SO 01 - SO 01 - Uzavření ...'!J35</f>
        <v>0</v>
      </c>
      <c r="AY55" s="63">
        <f>'SO 01 - SO 01 - Uzavření ...'!J36</f>
        <v>0</v>
      </c>
      <c r="AZ55" s="63">
        <f>'SO 01 - SO 01 - Uzavření ...'!F33</f>
        <v>17060756.039999999</v>
      </c>
      <c r="BA55" s="63">
        <f>'SO 01 - SO 01 - Uzavření ...'!F34</f>
        <v>0</v>
      </c>
      <c r="BB55" s="63">
        <f>'SO 01 - SO 01 - Uzavření ...'!F35</f>
        <v>0</v>
      </c>
      <c r="BC55" s="63">
        <f>'SO 01 - SO 01 - Uzavření ...'!F36</f>
        <v>0</v>
      </c>
      <c r="BD55" s="65">
        <f>'SO 01 - SO 01 - Uzavření ...'!F37</f>
        <v>0</v>
      </c>
      <c r="BE55" s="288"/>
      <c r="BF55" s="288"/>
      <c r="BG55" s="288"/>
      <c r="BH55" s="288"/>
      <c r="BI55" s="288"/>
      <c r="BJ55" s="288"/>
      <c r="BK55" s="288"/>
      <c r="BL55" s="288"/>
      <c r="BM55" s="288"/>
      <c r="BN55" s="288"/>
      <c r="BO55" s="288"/>
      <c r="BP55" s="288"/>
      <c r="BQ55" s="288"/>
      <c r="BR55" s="288"/>
      <c r="BS55" s="288"/>
      <c r="BT55" s="289" t="s">
        <v>21</v>
      </c>
      <c r="BU55" s="288"/>
      <c r="BV55" s="289" t="s">
        <v>76</v>
      </c>
      <c r="BW55" s="289" t="s">
        <v>82</v>
      </c>
      <c r="BX55" s="289" t="s">
        <v>5</v>
      </c>
      <c r="BY55" s="288"/>
      <c r="BZ55" s="288"/>
      <c r="CA55" s="288"/>
      <c r="CB55" s="288"/>
      <c r="CC55" s="288"/>
      <c r="CD55" s="288"/>
      <c r="CE55" s="288"/>
      <c r="CF55" s="288"/>
      <c r="CG55" s="288"/>
      <c r="CH55" s="288"/>
      <c r="CI55" s="288"/>
      <c r="CJ55" s="288"/>
      <c r="CK55" s="288"/>
      <c r="CL55" s="289" t="s">
        <v>83</v>
      </c>
      <c r="CM55" s="289" t="s">
        <v>84</v>
      </c>
      <c r="CN55" s="288"/>
      <c r="CO55" s="288"/>
      <c r="CP55" s="288"/>
      <c r="CQ55" s="288"/>
      <c r="CR55" s="288"/>
      <c r="CS55" s="288"/>
      <c r="CT55" s="288"/>
      <c r="CU55" s="288"/>
      <c r="CV55" s="288"/>
      <c r="CW55" s="288"/>
      <c r="CX55" s="288"/>
      <c r="CY55" s="288"/>
      <c r="CZ55" s="288"/>
      <c r="DA55" s="290">
        <f>+'SO 01 - SO 01 - Uzavření ...'!J86</f>
        <v>17060756.039999999</v>
      </c>
      <c r="DB55" s="291" t="s">
        <v>906</v>
      </c>
    </row>
    <row r="56" spans="1:111" s="7" customFormat="1" ht="28.2" customHeight="1">
      <c r="A56" s="60" t="s">
        <v>78</v>
      </c>
      <c r="B56" s="284"/>
      <c r="C56" s="285"/>
      <c r="D56" s="381" t="s">
        <v>85</v>
      </c>
      <c r="E56" s="381"/>
      <c r="F56" s="381"/>
      <c r="G56" s="381"/>
      <c r="H56" s="381"/>
      <c r="I56" s="292"/>
      <c r="J56" s="381" t="s">
        <v>86</v>
      </c>
      <c r="K56" s="381"/>
      <c r="L56" s="381"/>
      <c r="M56" s="381"/>
      <c r="N56" s="381"/>
      <c r="O56" s="381"/>
      <c r="P56" s="381"/>
      <c r="Q56" s="381"/>
      <c r="R56" s="381"/>
      <c r="S56" s="381"/>
      <c r="T56" s="381"/>
      <c r="U56" s="381"/>
      <c r="V56" s="381"/>
      <c r="W56" s="381"/>
      <c r="X56" s="381"/>
      <c r="Y56" s="381"/>
      <c r="Z56" s="381"/>
      <c r="AA56" s="381"/>
      <c r="AB56" s="381"/>
      <c r="AC56" s="381"/>
      <c r="AD56" s="381"/>
      <c r="AE56" s="381"/>
      <c r="AF56" s="381"/>
      <c r="AG56" s="382">
        <f>'SO 02 - SO 02  Podzemní t...'!J30</f>
        <v>33680054</v>
      </c>
      <c r="AH56" s="383"/>
      <c r="AI56" s="383"/>
      <c r="AJ56" s="383"/>
      <c r="AK56" s="383"/>
      <c r="AL56" s="383"/>
      <c r="AM56" s="383"/>
      <c r="AN56" s="382">
        <f t="shared" si="0"/>
        <v>40752865.340000004</v>
      </c>
      <c r="AO56" s="383"/>
      <c r="AP56" s="383"/>
      <c r="AQ56" s="293" t="s">
        <v>81</v>
      </c>
      <c r="AR56" s="222"/>
      <c r="AS56" s="223">
        <v>0</v>
      </c>
      <c r="AT56" s="224">
        <f t="shared" si="1"/>
        <v>7072811.3399999999</v>
      </c>
      <c r="AU56" s="225">
        <f>'SO 02 - SO 02  Podzemní t...'!P85</f>
        <v>0</v>
      </c>
      <c r="AV56" s="224">
        <f>'SO 02 - SO 02  Podzemní t...'!J33</f>
        <v>7072811.3399999999</v>
      </c>
      <c r="AW56" s="224">
        <f>'SO 02 - SO 02  Podzemní t...'!J34</f>
        <v>0</v>
      </c>
      <c r="AX56" s="224">
        <f>'SO 02 - SO 02  Podzemní t...'!J35</f>
        <v>0</v>
      </c>
      <c r="AY56" s="224">
        <f>'SO 02 - SO 02  Podzemní t...'!J36</f>
        <v>0</v>
      </c>
      <c r="AZ56" s="224">
        <f>'SO 02 - SO 02  Podzemní t...'!F33</f>
        <v>33680054</v>
      </c>
      <c r="BA56" s="224">
        <f>'SO 02 - SO 02  Podzemní t...'!F34</f>
        <v>0</v>
      </c>
      <c r="BB56" s="224">
        <f>'SO 02 - SO 02  Podzemní t...'!F35</f>
        <v>0</v>
      </c>
      <c r="BC56" s="224">
        <f>'SO 02 - SO 02  Podzemní t...'!F36</f>
        <v>0</v>
      </c>
      <c r="BD56" s="226">
        <f>'SO 02 - SO 02  Podzemní t...'!F37</f>
        <v>0</v>
      </c>
      <c r="BE56" s="294"/>
      <c r="BF56" s="294"/>
      <c r="BG56" s="294"/>
      <c r="BH56" s="294"/>
      <c r="BI56" s="294"/>
      <c r="BJ56" s="294"/>
      <c r="BK56" s="294"/>
      <c r="BL56" s="294"/>
      <c r="BM56" s="294"/>
      <c r="BN56" s="294"/>
      <c r="BO56" s="294"/>
      <c r="BP56" s="294"/>
      <c r="BQ56" s="294"/>
      <c r="BR56" s="294"/>
      <c r="BS56" s="294"/>
      <c r="BT56" s="295" t="s">
        <v>21</v>
      </c>
      <c r="BU56" s="294"/>
      <c r="BV56" s="295" t="s">
        <v>76</v>
      </c>
      <c r="BW56" s="295" t="s">
        <v>87</v>
      </c>
      <c r="BX56" s="295" t="s">
        <v>5</v>
      </c>
      <c r="BY56" s="294"/>
      <c r="BZ56" s="294"/>
      <c r="CA56" s="294"/>
      <c r="CB56" s="294"/>
      <c r="CC56" s="294"/>
      <c r="CD56" s="294"/>
      <c r="CE56" s="294"/>
      <c r="CF56" s="294"/>
      <c r="CG56" s="294"/>
      <c r="CH56" s="294"/>
      <c r="CI56" s="294"/>
      <c r="CJ56" s="294"/>
      <c r="CK56" s="294"/>
      <c r="CL56" s="295" t="s">
        <v>88</v>
      </c>
      <c r="CM56" s="295" t="s">
        <v>84</v>
      </c>
      <c r="CN56" s="294"/>
      <c r="CO56" s="294"/>
      <c r="CP56" s="294"/>
      <c r="CQ56" s="294"/>
      <c r="CR56" s="294"/>
      <c r="CS56" s="294"/>
      <c r="CT56" s="294"/>
      <c r="CU56" s="294"/>
      <c r="CV56" s="294"/>
      <c r="CW56" s="294"/>
      <c r="CX56" s="294"/>
      <c r="CY56" s="294"/>
      <c r="CZ56" s="294"/>
      <c r="DA56" s="296">
        <f>+'SO 02 - SO 02  Podzemní t...'!CB85</f>
        <v>33420984</v>
      </c>
      <c r="DB56" s="297" t="s">
        <v>925</v>
      </c>
    </row>
    <row r="57" spans="1:111" s="7" customFormat="1" ht="31.2" customHeight="1">
      <c r="A57" s="60" t="s">
        <v>78</v>
      </c>
      <c r="B57" s="284"/>
      <c r="C57" s="285"/>
      <c r="D57" s="384" t="s">
        <v>89</v>
      </c>
      <c r="E57" s="384"/>
      <c r="F57" s="384"/>
      <c r="G57" s="384"/>
      <c r="H57" s="384"/>
      <c r="I57" s="298"/>
      <c r="J57" s="384" t="s">
        <v>90</v>
      </c>
      <c r="K57" s="384"/>
      <c r="L57" s="384"/>
      <c r="M57" s="384"/>
      <c r="N57" s="384"/>
      <c r="O57" s="384"/>
      <c r="P57" s="384"/>
      <c r="Q57" s="384"/>
      <c r="R57" s="384"/>
      <c r="S57" s="384"/>
      <c r="T57" s="384"/>
      <c r="U57" s="384"/>
      <c r="V57" s="384"/>
      <c r="W57" s="384"/>
      <c r="X57" s="384"/>
      <c r="Y57" s="384"/>
      <c r="Z57" s="384"/>
      <c r="AA57" s="384"/>
      <c r="AB57" s="384"/>
      <c r="AC57" s="384"/>
      <c r="AD57" s="384"/>
      <c r="AE57" s="384"/>
      <c r="AF57" s="384"/>
      <c r="AG57" s="385">
        <f>'SO 03 - SO 03  Sanace pod...'!J30</f>
        <v>1029151.4</v>
      </c>
      <c r="AH57" s="386"/>
      <c r="AI57" s="386"/>
      <c r="AJ57" s="386"/>
      <c r="AK57" s="386"/>
      <c r="AL57" s="386"/>
      <c r="AM57" s="386"/>
      <c r="AN57" s="385">
        <f t="shared" si="0"/>
        <v>1245273.19</v>
      </c>
      <c r="AO57" s="386"/>
      <c r="AP57" s="386"/>
      <c r="AQ57" s="299" t="s">
        <v>81</v>
      </c>
      <c r="AR57" s="227"/>
      <c r="AS57" s="228">
        <v>0</v>
      </c>
      <c r="AT57" s="229">
        <f t="shared" si="1"/>
        <v>216121.79</v>
      </c>
      <c r="AU57" s="230">
        <f>'SO 03 - SO 03  Sanace pod...'!P83</f>
        <v>0</v>
      </c>
      <c r="AV57" s="229">
        <f>'SO 03 - SO 03  Sanace pod...'!J33</f>
        <v>216121.79</v>
      </c>
      <c r="AW57" s="229">
        <f>'SO 03 - SO 03  Sanace pod...'!J34</f>
        <v>0</v>
      </c>
      <c r="AX57" s="229">
        <f>'SO 03 - SO 03  Sanace pod...'!J35</f>
        <v>0</v>
      </c>
      <c r="AY57" s="229">
        <f>'SO 03 - SO 03  Sanace pod...'!J36</f>
        <v>0</v>
      </c>
      <c r="AZ57" s="229">
        <f>'SO 03 - SO 03  Sanace pod...'!F33</f>
        <v>1029151.4</v>
      </c>
      <c r="BA57" s="229">
        <f>'SO 03 - SO 03  Sanace pod...'!F34</f>
        <v>0</v>
      </c>
      <c r="BB57" s="229">
        <f>'SO 03 - SO 03  Sanace pod...'!F35</f>
        <v>0</v>
      </c>
      <c r="BC57" s="229">
        <f>'SO 03 - SO 03  Sanace pod...'!F36</f>
        <v>0</v>
      </c>
      <c r="BD57" s="231">
        <f>'SO 03 - SO 03  Sanace pod...'!F37</f>
        <v>0</v>
      </c>
      <c r="BE57" s="300"/>
      <c r="BF57" s="300"/>
      <c r="BG57" s="300"/>
      <c r="BH57" s="300"/>
      <c r="BI57" s="300"/>
      <c r="BJ57" s="300"/>
      <c r="BK57" s="300"/>
      <c r="BL57" s="300"/>
      <c r="BM57" s="300"/>
      <c r="BN57" s="300"/>
      <c r="BO57" s="300"/>
      <c r="BP57" s="300"/>
      <c r="BQ57" s="300"/>
      <c r="BR57" s="300"/>
      <c r="BS57" s="300"/>
      <c r="BT57" s="301" t="s">
        <v>21</v>
      </c>
      <c r="BU57" s="300"/>
      <c r="BV57" s="301" t="s">
        <v>76</v>
      </c>
      <c r="BW57" s="301" t="s">
        <v>91</v>
      </c>
      <c r="BX57" s="301" t="s">
        <v>5</v>
      </c>
      <c r="BY57" s="300"/>
      <c r="BZ57" s="300"/>
      <c r="CA57" s="300"/>
      <c r="CB57" s="300"/>
      <c r="CC57" s="300"/>
      <c r="CD57" s="300"/>
      <c r="CE57" s="300"/>
      <c r="CF57" s="300"/>
      <c r="CG57" s="300"/>
      <c r="CH57" s="300"/>
      <c r="CI57" s="300"/>
      <c r="CJ57" s="300"/>
      <c r="CK57" s="300"/>
      <c r="CL57" s="301" t="s">
        <v>92</v>
      </c>
      <c r="CM57" s="301" t="s">
        <v>84</v>
      </c>
      <c r="CN57" s="300"/>
      <c r="CO57" s="300"/>
      <c r="CP57" s="300"/>
      <c r="CQ57" s="300"/>
      <c r="CR57" s="300"/>
      <c r="CS57" s="300"/>
      <c r="CT57" s="300"/>
      <c r="CU57" s="300"/>
      <c r="CV57" s="300"/>
      <c r="CW57" s="300"/>
      <c r="CX57" s="300"/>
      <c r="CY57" s="300"/>
      <c r="CZ57" s="300"/>
      <c r="DA57" s="302">
        <f>+'SO 03 - SO 03  Sanace pod...'!CB83</f>
        <v>1288221.3999999999</v>
      </c>
      <c r="DB57" s="303" t="s">
        <v>925</v>
      </c>
    </row>
    <row r="58" spans="1:111" s="7" customFormat="1" ht="30" customHeight="1">
      <c r="A58" s="60" t="s">
        <v>78</v>
      </c>
      <c r="B58" s="284"/>
      <c r="C58" s="285"/>
      <c r="D58" s="378" t="s">
        <v>93</v>
      </c>
      <c r="E58" s="378"/>
      <c r="F58" s="378"/>
      <c r="G58" s="378"/>
      <c r="H58" s="378"/>
      <c r="I58" s="286"/>
      <c r="J58" s="378" t="s">
        <v>94</v>
      </c>
      <c r="K58" s="378"/>
      <c r="L58" s="378"/>
      <c r="M58" s="378"/>
      <c r="N58" s="378"/>
      <c r="O58" s="378"/>
      <c r="P58" s="378"/>
      <c r="Q58" s="378"/>
      <c r="R58" s="378"/>
      <c r="S58" s="378"/>
      <c r="T58" s="378"/>
      <c r="U58" s="378"/>
      <c r="V58" s="378"/>
      <c r="W58" s="378"/>
      <c r="X58" s="378"/>
      <c r="Y58" s="378"/>
      <c r="Z58" s="378"/>
      <c r="AA58" s="378"/>
      <c r="AB58" s="378"/>
      <c r="AC58" s="378"/>
      <c r="AD58" s="378"/>
      <c r="AE58" s="378"/>
      <c r="AF58" s="378"/>
      <c r="AG58" s="376">
        <f>'SO 04 - SO 04  Stavebně s...'!J30</f>
        <v>25242500</v>
      </c>
      <c r="AH58" s="377"/>
      <c r="AI58" s="377"/>
      <c r="AJ58" s="377"/>
      <c r="AK58" s="377"/>
      <c r="AL58" s="377"/>
      <c r="AM58" s="377"/>
      <c r="AN58" s="376">
        <f t="shared" si="0"/>
        <v>30543425</v>
      </c>
      <c r="AO58" s="377"/>
      <c r="AP58" s="377"/>
      <c r="AQ58" s="287" t="s">
        <v>95</v>
      </c>
      <c r="AR58" s="61"/>
      <c r="AS58" s="62">
        <v>0</v>
      </c>
      <c r="AT58" s="63">
        <f t="shared" si="1"/>
        <v>5300925</v>
      </c>
      <c r="AU58" s="64">
        <f>'SO 04 - SO 04  Stavebně s...'!P89</f>
        <v>0</v>
      </c>
      <c r="AV58" s="63">
        <f>'SO 04 - SO 04  Stavebně s...'!J33</f>
        <v>5300925</v>
      </c>
      <c r="AW58" s="63">
        <f>'SO 04 - SO 04  Stavebně s...'!J34</f>
        <v>0</v>
      </c>
      <c r="AX58" s="63">
        <f>'SO 04 - SO 04  Stavebně s...'!J35</f>
        <v>0</v>
      </c>
      <c r="AY58" s="63">
        <f>'SO 04 - SO 04  Stavebně s...'!J36</f>
        <v>0</v>
      </c>
      <c r="AZ58" s="63">
        <f>'SO 04 - SO 04  Stavebně s...'!F33</f>
        <v>25242500</v>
      </c>
      <c r="BA58" s="63">
        <f>'SO 04 - SO 04  Stavebně s...'!F34</f>
        <v>0</v>
      </c>
      <c r="BB58" s="63">
        <f>'SO 04 - SO 04  Stavebně s...'!F35</f>
        <v>0</v>
      </c>
      <c r="BC58" s="63">
        <f>'SO 04 - SO 04  Stavebně s...'!F36</f>
        <v>0</v>
      </c>
      <c r="BD58" s="65">
        <f>'SO 04 - SO 04  Stavebně s...'!F37</f>
        <v>0</v>
      </c>
      <c r="BE58" s="288"/>
      <c r="BF58" s="288"/>
      <c r="BG58" s="288"/>
      <c r="BH58" s="288"/>
      <c r="BI58" s="288"/>
      <c r="BJ58" s="288"/>
      <c r="BK58" s="288"/>
      <c r="BL58" s="288"/>
      <c r="BM58" s="288"/>
      <c r="BN58" s="288"/>
      <c r="BO58" s="288"/>
      <c r="BP58" s="288"/>
      <c r="BQ58" s="288"/>
      <c r="BR58" s="288"/>
      <c r="BS58" s="288"/>
      <c r="BT58" s="289" t="s">
        <v>21</v>
      </c>
      <c r="BU58" s="288"/>
      <c r="BV58" s="289" t="s">
        <v>76</v>
      </c>
      <c r="BW58" s="289" t="s">
        <v>96</v>
      </c>
      <c r="BX58" s="289" t="s">
        <v>5</v>
      </c>
      <c r="BY58" s="288"/>
      <c r="BZ58" s="288"/>
      <c r="CA58" s="288"/>
      <c r="CB58" s="288"/>
      <c r="CC58" s="288"/>
      <c r="CD58" s="288"/>
      <c r="CE58" s="288"/>
      <c r="CF58" s="288"/>
      <c r="CG58" s="288"/>
      <c r="CH58" s="288"/>
      <c r="CI58" s="288"/>
      <c r="CJ58" s="288"/>
      <c r="CK58" s="288"/>
      <c r="CL58" s="289" t="s">
        <v>3</v>
      </c>
      <c r="CM58" s="289" t="s">
        <v>84</v>
      </c>
      <c r="CN58" s="288"/>
      <c r="CO58" s="288"/>
      <c r="CP58" s="288"/>
      <c r="CQ58" s="288"/>
      <c r="CR58" s="288"/>
      <c r="CS58" s="288"/>
      <c r="CT58" s="288"/>
      <c r="CU58" s="288"/>
      <c r="CV58" s="288"/>
      <c r="CW58" s="288"/>
      <c r="CX58" s="288"/>
      <c r="CY58" s="288"/>
      <c r="CZ58" s="288"/>
      <c r="DA58" s="290">
        <f>+'SO 04 - SO 04  Stavebně s...'!J89</f>
        <v>25242500</v>
      </c>
      <c r="DB58" s="291" t="s">
        <v>906</v>
      </c>
    </row>
    <row r="59" spans="1:111" s="7" customFormat="1" ht="42.6" customHeight="1">
      <c r="A59" s="60" t="s">
        <v>78</v>
      </c>
      <c r="B59" s="284"/>
      <c r="C59" s="285"/>
      <c r="D59" s="378" t="s">
        <v>97</v>
      </c>
      <c r="E59" s="378"/>
      <c r="F59" s="378"/>
      <c r="G59" s="378"/>
      <c r="H59" s="378"/>
      <c r="I59" s="286"/>
      <c r="J59" s="378" t="s">
        <v>98</v>
      </c>
      <c r="K59" s="378"/>
      <c r="L59" s="378"/>
      <c r="M59" s="378"/>
      <c r="N59" s="378"/>
      <c r="O59" s="378"/>
      <c r="P59" s="378"/>
      <c r="Q59" s="378"/>
      <c r="R59" s="378"/>
      <c r="S59" s="378"/>
      <c r="T59" s="378"/>
      <c r="U59" s="378"/>
      <c r="V59" s="378"/>
      <c r="W59" s="378"/>
      <c r="X59" s="378"/>
      <c r="Y59" s="378"/>
      <c r="Z59" s="378"/>
      <c r="AA59" s="378"/>
      <c r="AB59" s="378"/>
      <c r="AC59" s="378"/>
      <c r="AD59" s="378"/>
      <c r="AE59" s="378"/>
      <c r="AF59" s="378"/>
      <c r="AG59" s="376">
        <f>'SO 05 - SO 05  Dobudování...'!J30</f>
        <v>1769730</v>
      </c>
      <c r="AH59" s="377"/>
      <c r="AI59" s="377"/>
      <c r="AJ59" s="377"/>
      <c r="AK59" s="377"/>
      <c r="AL59" s="377"/>
      <c r="AM59" s="377"/>
      <c r="AN59" s="376">
        <f t="shared" si="0"/>
        <v>2141373.2999999998</v>
      </c>
      <c r="AO59" s="377"/>
      <c r="AP59" s="377"/>
      <c r="AQ59" s="287" t="s">
        <v>95</v>
      </c>
      <c r="AR59" s="61"/>
      <c r="AS59" s="62">
        <v>0</v>
      </c>
      <c r="AT59" s="63">
        <f t="shared" si="1"/>
        <v>371643.3</v>
      </c>
      <c r="AU59" s="64">
        <f>'SO 05 - SO 05  Dobudování...'!P85</f>
        <v>0</v>
      </c>
      <c r="AV59" s="63">
        <f>'SO 05 - SO 05  Dobudování...'!J33</f>
        <v>371643.3</v>
      </c>
      <c r="AW59" s="63">
        <f>'SO 05 - SO 05  Dobudování...'!J34</f>
        <v>0</v>
      </c>
      <c r="AX59" s="63">
        <f>'SO 05 - SO 05  Dobudování...'!J35</f>
        <v>0</v>
      </c>
      <c r="AY59" s="63">
        <f>'SO 05 - SO 05  Dobudování...'!J36</f>
        <v>0</v>
      </c>
      <c r="AZ59" s="63">
        <f>'SO 05 - SO 05  Dobudování...'!F33</f>
        <v>1769730</v>
      </c>
      <c r="BA59" s="63">
        <f>'SO 05 - SO 05  Dobudování...'!F34</f>
        <v>0</v>
      </c>
      <c r="BB59" s="63">
        <f>'SO 05 - SO 05  Dobudování...'!F35</f>
        <v>0</v>
      </c>
      <c r="BC59" s="63">
        <f>'SO 05 - SO 05  Dobudování...'!F36</f>
        <v>0</v>
      </c>
      <c r="BD59" s="65">
        <f>'SO 05 - SO 05  Dobudování...'!F37</f>
        <v>0</v>
      </c>
      <c r="BE59" s="288"/>
      <c r="BF59" s="288"/>
      <c r="BG59" s="288"/>
      <c r="BH59" s="288"/>
      <c r="BI59" s="288"/>
      <c r="BJ59" s="288"/>
      <c r="BK59" s="288"/>
      <c r="BL59" s="288"/>
      <c r="BM59" s="288"/>
      <c r="BN59" s="288"/>
      <c r="BO59" s="288"/>
      <c r="BP59" s="288"/>
      <c r="BQ59" s="288"/>
      <c r="BR59" s="288"/>
      <c r="BS59" s="288"/>
      <c r="BT59" s="289" t="s">
        <v>21</v>
      </c>
      <c r="BU59" s="288"/>
      <c r="BV59" s="289" t="s">
        <v>76</v>
      </c>
      <c r="BW59" s="289" t="s">
        <v>99</v>
      </c>
      <c r="BX59" s="289" t="s">
        <v>5</v>
      </c>
      <c r="BY59" s="288"/>
      <c r="BZ59" s="288"/>
      <c r="CA59" s="288"/>
      <c r="CB59" s="288"/>
      <c r="CC59" s="288"/>
      <c r="CD59" s="288"/>
      <c r="CE59" s="288"/>
      <c r="CF59" s="288"/>
      <c r="CG59" s="288"/>
      <c r="CH59" s="288"/>
      <c r="CI59" s="288"/>
      <c r="CJ59" s="288"/>
      <c r="CK59" s="288"/>
      <c r="CL59" s="289" t="s">
        <v>92</v>
      </c>
      <c r="CM59" s="289" t="s">
        <v>84</v>
      </c>
      <c r="CN59" s="288"/>
      <c r="CO59" s="288"/>
      <c r="CP59" s="288"/>
      <c r="CQ59" s="288"/>
      <c r="CR59" s="288"/>
      <c r="CS59" s="288"/>
      <c r="CT59" s="288"/>
      <c r="CU59" s="288"/>
      <c r="CV59" s="288"/>
      <c r="CW59" s="288"/>
      <c r="CX59" s="288"/>
      <c r="CY59" s="288"/>
      <c r="CZ59" s="288"/>
      <c r="DA59" s="290">
        <f>+'SO 05 - SO 05  Dobudování...'!J85</f>
        <v>1769730</v>
      </c>
      <c r="DB59" s="291" t="s">
        <v>906</v>
      </c>
    </row>
    <row r="60" spans="1:111" s="7" customFormat="1" ht="27.6" customHeight="1">
      <c r="A60" s="60" t="s">
        <v>78</v>
      </c>
      <c r="B60" s="284"/>
      <c r="C60" s="285"/>
      <c r="D60" s="378" t="s">
        <v>100</v>
      </c>
      <c r="E60" s="378"/>
      <c r="F60" s="378"/>
      <c r="G60" s="378"/>
      <c r="H60" s="378"/>
      <c r="I60" s="286"/>
      <c r="J60" s="378" t="s">
        <v>101</v>
      </c>
      <c r="K60" s="378"/>
      <c r="L60" s="378"/>
      <c r="M60" s="378"/>
      <c r="N60" s="378"/>
      <c r="O60" s="378"/>
      <c r="P60" s="378"/>
      <c r="Q60" s="378"/>
      <c r="R60" s="378"/>
      <c r="S60" s="378"/>
      <c r="T60" s="378"/>
      <c r="U60" s="378"/>
      <c r="V60" s="378"/>
      <c r="W60" s="378"/>
      <c r="X60" s="378"/>
      <c r="Y60" s="378"/>
      <c r="Z60" s="378"/>
      <c r="AA60" s="378"/>
      <c r="AB60" s="378"/>
      <c r="AC60" s="378"/>
      <c r="AD60" s="378"/>
      <c r="AE60" s="378"/>
      <c r="AF60" s="378"/>
      <c r="AG60" s="376">
        <f>'SO 06 - SO 06 Úprava přík...'!J30</f>
        <v>498437.38</v>
      </c>
      <c r="AH60" s="377"/>
      <c r="AI60" s="377"/>
      <c r="AJ60" s="377"/>
      <c r="AK60" s="377"/>
      <c r="AL60" s="377"/>
      <c r="AM60" s="377"/>
      <c r="AN60" s="376">
        <f t="shared" si="0"/>
        <v>603109.23</v>
      </c>
      <c r="AO60" s="377"/>
      <c r="AP60" s="377"/>
      <c r="AQ60" s="287" t="s">
        <v>81</v>
      </c>
      <c r="AR60" s="61"/>
      <c r="AS60" s="62">
        <v>0</v>
      </c>
      <c r="AT60" s="63">
        <f t="shared" si="1"/>
        <v>104671.85</v>
      </c>
      <c r="AU60" s="64">
        <f>'SO 06 - SO 06 Úprava přík...'!P87</f>
        <v>0</v>
      </c>
      <c r="AV60" s="63">
        <f>'SO 06 - SO 06 Úprava přík...'!J33</f>
        <v>104671.85</v>
      </c>
      <c r="AW60" s="63">
        <f>'SO 06 - SO 06 Úprava přík...'!J34</f>
        <v>0</v>
      </c>
      <c r="AX60" s="63">
        <f>'SO 06 - SO 06 Úprava přík...'!J35</f>
        <v>0</v>
      </c>
      <c r="AY60" s="63">
        <f>'SO 06 - SO 06 Úprava přík...'!J36</f>
        <v>0</v>
      </c>
      <c r="AZ60" s="63">
        <f>'SO 06 - SO 06 Úprava přík...'!F33</f>
        <v>498437.38</v>
      </c>
      <c r="BA60" s="63">
        <f>'SO 06 - SO 06 Úprava přík...'!F34</f>
        <v>0</v>
      </c>
      <c r="BB60" s="63">
        <f>'SO 06 - SO 06 Úprava přík...'!F35</f>
        <v>0</v>
      </c>
      <c r="BC60" s="63">
        <f>'SO 06 - SO 06 Úprava přík...'!F36</f>
        <v>0</v>
      </c>
      <c r="BD60" s="65">
        <f>'SO 06 - SO 06 Úprava přík...'!F37</f>
        <v>0</v>
      </c>
      <c r="BE60" s="288"/>
      <c r="BF60" s="288"/>
      <c r="BG60" s="288"/>
      <c r="BH60" s="288"/>
      <c r="BI60" s="288"/>
      <c r="BJ60" s="288"/>
      <c r="BK60" s="288"/>
      <c r="BL60" s="288"/>
      <c r="BM60" s="288"/>
      <c r="BN60" s="288"/>
      <c r="BO60" s="288"/>
      <c r="BP60" s="288"/>
      <c r="BQ60" s="288"/>
      <c r="BR60" s="288"/>
      <c r="BS60" s="288"/>
      <c r="BT60" s="289" t="s">
        <v>21</v>
      </c>
      <c r="BU60" s="288"/>
      <c r="BV60" s="289" t="s">
        <v>76</v>
      </c>
      <c r="BW60" s="289" t="s">
        <v>102</v>
      </c>
      <c r="BX60" s="289" t="s">
        <v>5</v>
      </c>
      <c r="BY60" s="288"/>
      <c r="BZ60" s="288"/>
      <c r="CA60" s="288"/>
      <c r="CB60" s="288"/>
      <c r="CC60" s="288"/>
      <c r="CD60" s="288"/>
      <c r="CE60" s="288"/>
      <c r="CF60" s="288"/>
      <c r="CG60" s="288"/>
      <c r="CH60" s="288"/>
      <c r="CI60" s="288"/>
      <c r="CJ60" s="288"/>
      <c r="CK60" s="288"/>
      <c r="CL60" s="289" t="s">
        <v>103</v>
      </c>
      <c r="CM60" s="289" t="s">
        <v>84</v>
      </c>
      <c r="CN60" s="288"/>
      <c r="CO60" s="288"/>
      <c r="CP60" s="288"/>
      <c r="CQ60" s="288"/>
      <c r="CR60" s="288"/>
      <c r="CS60" s="288"/>
      <c r="CT60" s="288"/>
      <c r="CU60" s="288"/>
      <c r="CV60" s="288"/>
      <c r="CW60" s="288"/>
      <c r="CX60" s="288"/>
      <c r="CY60" s="288"/>
      <c r="CZ60" s="288"/>
      <c r="DA60" s="290">
        <f>+'SO 06 - SO 06 Úprava přík...'!J87</f>
        <v>498437.38</v>
      </c>
      <c r="DB60" s="291" t="s">
        <v>906</v>
      </c>
    </row>
    <row r="61" spans="1:111" s="7" customFormat="1" ht="34.200000000000003" customHeight="1">
      <c r="A61" s="60" t="s">
        <v>78</v>
      </c>
      <c r="B61" s="284"/>
      <c r="C61" s="285"/>
      <c r="D61" s="378" t="s">
        <v>104</v>
      </c>
      <c r="E61" s="378"/>
      <c r="F61" s="378"/>
      <c r="G61" s="378"/>
      <c r="H61" s="378"/>
      <c r="I61" s="286"/>
      <c r="J61" s="378" t="s">
        <v>105</v>
      </c>
      <c r="K61" s="378"/>
      <c r="L61" s="378"/>
      <c r="M61" s="378"/>
      <c r="N61" s="378"/>
      <c r="O61" s="378"/>
      <c r="P61" s="378"/>
      <c r="Q61" s="378"/>
      <c r="R61" s="378"/>
      <c r="S61" s="378"/>
      <c r="T61" s="378"/>
      <c r="U61" s="378"/>
      <c r="V61" s="378"/>
      <c r="W61" s="378"/>
      <c r="X61" s="378"/>
      <c r="Y61" s="378"/>
      <c r="Z61" s="378"/>
      <c r="AA61" s="378"/>
      <c r="AB61" s="378"/>
      <c r="AC61" s="378"/>
      <c r="AD61" s="378"/>
      <c r="AE61" s="378"/>
      <c r="AF61" s="378"/>
      <c r="AG61" s="376">
        <f>'SO 07 - Sled a řízení prací'!J30</f>
        <v>2194500</v>
      </c>
      <c r="AH61" s="377"/>
      <c r="AI61" s="377"/>
      <c r="AJ61" s="377"/>
      <c r="AK61" s="377"/>
      <c r="AL61" s="377"/>
      <c r="AM61" s="377"/>
      <c r="AN61" s="376">
        <f t="shared" si="0"/>
        <v>2655345</v>
      </c>
      <c r="AO61" s="377"/>
      <c r="AP61" s="377"/>
      <c r="AQ61" s="287" t="s">
        <v>95</v>
      </c>
      <c r="AR61" s="61"/>
      <c r="AS61" s="62">
        <v>0</v>
      </c>
      <c r="AT61" s="63">
        <f t="shared" si="1"/>
        <v>460845</v>
      </c>
      <c r="AU61" s="64">
        <f>'SO 07 - Sled a řízení prací'!P81</f>
        <v>0</v>
      </c>
      <c r="AV61" s="63">
        <f>'SO 07 - Sled a řízení prací'!J33</f>
        <v>460845</v>
      </c>
      <c r="AW61" s="63">
        <f>'SO 07 - Sled a řízení prací'!J34</f>
        <v>0</v>
      </c>
      <c r="AX61" s="63">
        <f>'SO 07 - Sled a řízení prací'!J35</f>
        <v>0</v>
      </c>
      <c r="AY61" s="63">
        <f>'SO 07 - Sled a řízení prací'!J36</f>
        <v>0</v>
      </c>
      <c r="AZ61" s="63">
        <f>'SO 07 - Sled a řízení prací'!F33</f>
        <v>2194500</v>
      </c>
      <c r="BA61" s="63">
        <f>'SO 07 - Sled a řízení prací'!F34</f>
        <v>0</v>
      </c>
      <c r="BB61" s="63">
        <f>'SO 07 - Sled a řízení prací'!F35</f>
        <v>0</v>
      </c>
      <c r="BC61" s="63">
        <f>'SO 07 - Sled a řízení prací'!F36</f>
        <v>0</v>
      </c>
      <c r="BD61" s="65">
        <f>'SO 07 - Sled a řízení prací'!F37</f>
        <v>0</v>
      </c>
      <c r="BE61" s="288"/>
      <c r="BF61" s="288"/>
      <c r="BG61" s="288"/>
      <c r="BH61" s="288"/>
      <c r="BI61" s="288"/>
      <c r="BJ61" s="288"/>
      <c r="BK61" s="288"/>
      <c r="BL61" s="288"/>
      <c r="BM61" s="288"/>
      <c r="BN61" s="288"/>
      <c r="BO61" s="288"/>
      <c r="BP61" s="288"/>
      <c r="BQ61" s="288"/>
      <c r="BR61" s="288"/>
      <c r="BS61" s="288"/>
      <c r="BT61" s="289" t="s">
        <v>21</v>
      </c>
      <c r="BU61" s="288"/>
      <c r="BV61" s="289" t="s">
        <v>76</v>
      </c>
      <c r="BW61" s="289" t="s">
        <v>106</v>
      </c>
      <c r="BX61" s="289" t="s">
        <v>5</v>
      </c>
      <c r="BY61" s="288"/>
      <c r="BZ61" s="288"/>
      <c r="CA61" s="288"/>
      <c r="CB61" s="288"/>
      <c r="CC61" s="288"/>
      <c r="CD61" s="288"/>
      <c r="CE61" s="288"/>
      <c r="CF61" s="288"/>
      <c r="CG61" s="288"/>
      <c r="CH61" s="288"/>
      <c r="CI61" s="288"/>
      <c r="CJ61" s="288"/>
      <c r="CK61" s="288"/>
      <c r="CL61" s="289" t="s">
        <v>3</v>
      </c>
      <c r="CM61" s="289" t="s">
        <v>84</v>
      </c>
      <c r="CN61" s="288"/>
      <c r="CO61" s="288"/>
      <c r="CP61" s="288"/>
      <c r="CQ61" s="288"/>
      <c r="CR61" s="288"/>
      <c r="CS61" s="288"/>
      <c r="CT61" s="288"/>
      <c r="CU61" s="288"/>
      <c r="CV61" s="288"/>
      <c r="CW61" s="288"/>
      <c r="CX61" s="288"/>
      <c r="CY61" s="288"/>
      <c r="CZ61" s="288"/>
      <c r="DA61" s="290">
        <f>+'SO 07 - Sled a řízení prací'!J81</f>
        <v>2194500</v>
      </c>
      <c r="DB61" s="291" t="s">
        <v>906</v>
      </c>
    </row>
    <row r="62" spans="1:111" s="7" customFormat="1" ht="28.2" customHeight="1">
      <c r="A62" s="60" t="s">
        <v>78</v>
      </c>
      <c r="B62" s="284"/>
      <c r="C62" s="285"/>
      <c r="D62" s="378" t="s">
        <v>107</v>
      </c>
      <c r="E62" s="378"/>
      <c r="F62" s="378"/>
      <c r="G62" s="378"/>
      <c r="H62" s="378"/>
      <c r="I62" s="286"/>
      <c r="J62" s="378" t="s">
        <v>108</v>
      </c>
      <c r="K62" s="378"/>
      <c r="L62" s="378"/>
      <c r="M62" s="378"/>
      <c r="N62" s="378"/>
      <c r="O62" s="378"/>
      <c r="P62" s="378"/>
      <c r="Q62" s="378"/>
      <c r="R62" s="378"/>
      <c r="S62" s="378"/>
      <c r="T62" s="378"/>
      <c r="U62" s="378"/>
      <c r="V62" s="378"/>
      <c r="W62" s="378"/>
      <c r="X62" s="378"/>
      <c r="Y62" s="378"/>
      <c r="Z62" s="378"/>
      <c r="AA62" s="378"/>
      <c r="AB62" s="378"/>
      <c r="AC62" s="378"/>
      <c r="AD62" s="378"/>
      <c r="AE62" s="378"/>
      <c r="AF62" s="378"/>
      <c r="AG62" s="376">
        <f>'VON - Vedlejší a ostatní ...'!J30</f>
        <v>390500</v>
      </c>
      <c r="AH62" s="377"/>
      <c r="AI62" s="377"/>
      <c r="AJ62" s="377"/>
      <c r="AK62" s="377"/>
      <c r="AL62" s="377"/>
      <c r="AM62" s="377"/>
      <c r="AN62" s="376">
        <f t="shared" si="0"/>
        <v>472505</v>
      </c>
      <c r="AO62" s="377"/>
      <c r="AP62" s="377"/>
      <c r="AQ62" s="287" t="s">
        <v>107</v>
      </c>
      <c r="AR62" s="61"/>
      <c r="AS62" s="66">
        <v>0</v>
      </c>
      <c r="AT62" s="67">
        <f t="shared" si="1"/>
        <v>82005</v>
      </c>
      <c r="AU62" s="68">
        <f>'VON - Vedlejší a ostatní ...'!P83</f>
        <v>0</v>
      </c>
      <c r="AV62" s="67">
        <f>'VON - Vedlejší a ostatní ...'!J33</f>
        <v>82005</v>
      </c>
      <c r="AW62" s="67">
        <f>'VON - Vedlejší a ostatní ...'!J34</f>
        <v>0</v>
      </c>
      <c r="AX62" s="67">
        <f>'VON - Vedlejší a ostatní ...'!J35</f>
        <v>0</v>
      </c>
      <c r="AY62" s="67">
        <f>'VON - Vedlejší a ostatní ...'!J36</f>
        <v>0</v>
      </c>
      <c r="AZ62" s="67">
        <f>'VON - Vedlejší a ostatní ...'!F33</f>
        <v>390500</v>
      </c>
      <c r="BA62" s="67">
        <f>'VON - Vedlejší a ostatní ...'!F34</f>
        <v>0</v>
      </c>
      <c r="BB62" s="67">
        <f>'VON - Vedlejší a ostatní ...'!F35</f>
        <v>0</v>
      </c>
      <c r="BC62" s="67">
        <f>'VON - Vedlejší a ostatní ...'!F36</f>
        <v>0</v>
      </c>
      <c r="BD62" s="69">
        <f>'VON - Vedlejší a ostatní ...'!F37</f>
        <v>0</v>
      </c>
      <c r="BE62" s="288"/>
      <c r="BF62" s="288"/>
      <c r="BG62" s="288"/>
      <c r="BH62" s="288"/>
      <c r="BI62" s="288"/>
      <c r="BJ62" s="288"/>
      <c r="BK62" s="288"/>
      <c r="BL62" s="288"/>
      <c r="BM62" s="288"/>
      <c r="BN62" s="288"/>
      <c r="BO62" s="288"/>
      <c r="BP62" s="288"/>
      <c r="BQ62" s="288"/>
      <c r="BR62" s="288"/>
      <c r="BS62" s="288"/>
      <c r="BT62" s="289" t="s">
        <v>21</v>
      </c>
      <c r="BU62" s="288"/>
      <c r="BV62" s="289" t="s">
        <v>76</v>
      </c>
      <c r="BW62" s="289" t="s">
        <v>109</v>
      </c>
      <c r="BX62" s="289" t="s">
        <v>5</v>
      </c>
      <c r="BY62" s="288"/>
      <c r="BZ62" s="288"/>
      <c r="CA62" s="288"/>
      <c r="CB62" s="288"/>
      <c r="CC62" s="288"/>
      <c r="CD62" s="288"/>
      <c r="CE62" s="288"/>
      <c r="CF62" s="288"/>
      <c r="CG62" s="288"/>
      <c r="CH62" s="288"/>
      <c r="CI62" s="288"/>
      <c r="CJ62" s="288"/>
      <c r="CK62" s="288"/>
      <c r="CL62" s="289" t="s">
        <v>3</v>
      </c>
      <c r="CM62" s="289" t="s">
        <v>84</v>
      </c>
      <c r="CN62" s="288"/>
      <c r="CO62" s="288"/>
      <c r="CP62" s="288"/>
      <c r="CQ62" s="288"/>
      <c r="CR62" s="288"/>
      <c r="CS62" s="288"/>
      <c r="CT62" s="288"/>
      <c r="CU62" s="288"/>
      <c r="CV62" s="288"/>
      <c r="CW62" s="288"/>
      <c r="CX62" s="288"/>
      <c r="CY62" s="288"/>
      <c r="CZ62" s="288"/>
      <c r="DA62" s="290">
        <f>+'VON - Vedlejší a ostatní ...'!J83</f>
        <v>390500</v>
      </c>
      <c r="DB62" s="291" t="s">
        <v>906</v>
      </c>
    </row>
    <row r="63" spans="1:111" s="2" customFormat="1" ht="30" customHeight="1">
      <c r="A63" s="25"/>
      <c r="B63" s="248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26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135"/>
      <c r="BG63" s="135"/>
      <c r="BH63" s="135"/>
      <c r="BI63" s="135"/>
      <c r="BJ63" s="135"/>
      <c r="BK63" s="135"/>
      <c r="BL63" s="135"/>
      <c r="BM63" s="135"/>
      <c r="BN63" s="135"/>
      <c r="BO63" s="135"/>
      <c r="BP63" s="135"/>
      <c r="BQ63" s="135"/>
      <c r="BR63" s="135"/>
      <c r="BS63" s="135"/>
      <c r="BT63" s="135"/>
      <c r="BU63" s="135"/>
      <c r="BV63" s="135"/>
      <c r="BW63" s="135"/>
      <c r="BX63" s="135"/>
      <c r="BY63" s="135"/>
      <c r="BZ63" s="135"/>
      <c r="CA63" s="135"/>
      <c r="CB63" s="135"/>
      <c r="CC63" s="135"/>
      <c r="CD63" s="135"/>
      <c r="CE63" s="135"/>
      <c r="CF63" s="135"/>
      <c r="CG63" s="135"/>
      <c r="CH63" s="135"/>
      <c r="CI63" s="135"/>
      <c r="CJ63" s="135"/>
      <c r="CK63" s="135"/>
      <c r="CL63" s="135"/>
      <c r="CM63" s="135"/>
      <c r="CN63" s="135"/>
      <c r="CO63" s="135"/>
      <c r="CP63" s="135"/>
      <c r="CQ63" s="135"/>
      <c r="CR63" s="135"/>
      <c r="CS63" s="135"/>
      <c r="CT63" s="135"/>
      <c r="CU63" s="135"/>
      <c r="CV63" s="135"/>
      <c r="CW63" s="135"/>
      <c r="CX63" s="135"/>
      <c r="CY63" s="135"/>
      <c r="CZ63" s="135"/>
      <c r="DA63" s="135"/>
      <c r="DB63" s="251"/>
    </row>
    <row r="64" spans="1:111" s="2" customFormat="1" ht="6.9" customHeight="1">
      <c r="A64" s="25"/>
      <c r="B64" s="256"/>
      <c r="C64" s="257"/>
      <c r="D64" s="257"/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7"/>
      <c r="P64" s="257"/>
      <c r="Q64" s="257"/>
      <c r="R64" s="257"/>
      <c r="S64" s="257"/>
      <c r="T64" s="257"/>
      <c r="U64" s="257"/>
      <c r="V64" s="257"/>
      <c r="W64" s="257"/>
      <c r="X64" s="257"/>
      <c r="Y64" s="257"/>
      <c r="Z64" s="257"/>
      <c r="AA64" s="257"/>
      <c r="AB64" s="257"/>
      <c r="AC64" s="257"/>
      <c r="AD64" s="257"/>
      <c r="AE64" s="257"/>
      <c r="AF64" s="257"/>
      <c r="AG64" s="257"/>
      <c r="AH64" s="257"/>
      <c r="AI64" s="257"/>
      <c r="AJ64" s="257"/>
      <c r="AK64" s="257"/>
      <c r="AL64" s="257"/>
      <c r="AM64" s="257"/>
      <c r="AN64" s="257"/>
      <c r="AO64" s="257"/>
      <c r="AP64" s="257"/>
      <c r="AQ64" s="257"/>
      <c r="AR64" s="258"/>
      <c r="AS64" s="257"/>
      <c r="AT64" s="257"/>
      <c r="AU64" s="257"/>
      <c r="AV64" s="257"/>
      <c r="AW64" s="257"/>
      <c r="AX64" s="257"/>
      <c r="AY64" s="257"/>
      <c r="AZ64" s="257"/>
      <c r="BA64" s="257"/>
      <c r="BB64" s="257"/>
      <c r="BC64" s="257"/>
      <c r="BD64" s="257"/>
      <c r="BE64" s="257"/>
      <c r="BF64" s="259"/>
      <c r="BG64" s="259"/>
      <c r="BH64" s="259"/>
      <c r="BI64" s="259"/>
      <c r="BJ64" s="259"/>
      <c r="BK64" s="259"/>
      <c r="BL64" s="259"/>
      <c r="BM64" s="259"/>
      <c r="BN64" s="259"/>
      <c r="BO64" s="259"/>
      <c r="BP64" s="259"/>
      <c r="BQ64" s="259"/>
      <c r="BR64" s="259"/>
      <c r="BS64" s="259"/>
      <c r="BT64" s="259"/>
      <c r="BU64" s="259"/>
      <c r="BV64" s="259"/>
      <c r="BW64" s="259"/>
      <c r="BX64" s="259"/>
      <c r="BY64" s="259"/>
      <c r="BZ64" s="259"/>
      <c r="CA64" s="259"/>
      <c r="CB64" s="259"/>
      <c r="CC64" s="259"/>
      <c r="CD64" s="259"/>
      <c r="CE64" s="259"/>
      <c r="CF64" s="259"/>
      <c r="CG64" s="259"/>
      <c r="CH64" s="259"/>
      <c r="CI64" s="259"/>
      <c r="CJ64" s="259"/>
      <c r="CK64" s="259"/>
      <c r="CL64" s="259"/>
      <c r="CM64" s="259"/>
      <c r="CN64" s="259"/>
      <c r="CO64" s="259"/>
      <c r="CP64" s="259"/>
      <c r="CQ64" s="259"/>
      <c r="CR64" s="259"/>
      <c r="CS64" s="259"/>
      <c r="CT64" s="259"/>
      <c r="CU64" s="259"/>
      <c r="CV64" s="259"/>
      <c r="CW64" s="259"/>
      <c r="CX64" s="259"/>
      <c r="CY64" s="259"/>
      <c r="CZ64" s="259"/>
      <c r="DA64" s="259"/>
      <c r="DB64" s="260"/>
    </row>
  </sheetData>
  <mergeCells count="69">
    <mergeCell ref="L45:AO45"/>
    <mergeCell ref="AM47:AN47"/>
    <mergeCell ref="AM49:AP49"/>
    <mergeCell ref="AS49:AT51"/>
    <mergeCell ref="AM50:AP50"/>
    <mergeCell ref="C52:G52"/>
    <mergeCell ref="AN52:AP52"/>
    <mergeCell ref="AG52:AM52"/>
    <mergeCell ref="I52:AF52"/>
    <mergeCell ref="AN55:AP55"/>
    <mergeCell ref="D55:H55"/>
    <mergeCell ref="AG55:AM55"/>
    <mergeCell ref="J55:AF55"/>
    <mergeCell ref="J56:AF56"/>
    <mergeCell ref="D56:H56"/>
    <mergeCell ref="AN56:AP56"/>
    <mergeCell ref="AG56:AM56"/>
    <mergeCell ref="J57:AF57"/>
    <mergeCell ref="AG57:AM57"/>
    <mergeCell ref="D57:H57"/>
    <mergeCell ref="AN57:AP57"/>
    <mergeCell ref="J58:AF58"/>
    <mergeCell ref="D58:H58"/>
    <mergeCell ref="AN59:AP59"/>
    <mergeCell ref="AG59:AM59"/>
    <mergeCell ref="D59:H59"/>
    <mergeCell ref="J59:AF59"/>
    <mergeCell ref="AN62:AP62"/>
    <mergeCell ref="AG62:AM62"/>
    <mergeCell ref="D62:H62"/>
    <mergeCell ref="J62:AF62"/>
    <mergeCell ref="AG54:AM54"/>
    <mergeCell ref="AN54:AP54"/>
    <mergeCell ref="AN60:AP60"/>
    <mergeCell ref="AG60:AM60"/>
    <mergeCell ref="D60:H60"/>
    <mergeCell ref="J60:AF60"/>
    <mergeCell ref="AN61:AP61"/>
    <mergeCell ref="AG61:AM61"/>
    <mergeCell ref="D61:H61"/>
    <mergeCell ref="J61:AF61"/>
    <mergeCell ref="AN58:AP58"/>
    <mergeCell ref="AG58:AM58"/>
    <mergeCell ref="AK30:AO30"/>
    <mergeCell ref="L30:P30"/>
    <mergeCell ref="W30:AE30"/>
    <mergeCell ref="K5:AO5"/>
    <mergeCell ref="K6:AO6"/>
    <mergeCell ref="E23:AN23"/>
    <mergeCell ref="AK26:AO26"/>
    <mergeCell ref="L28:P28"/>
    <mergeCell ref="W28:AE28"/>
    <mergeCell ref="AK28:AO28"/>
    <mergeCell ref="AR2:BE2"/>
    <mergeCell ref="DA49:DB49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</mergeCells>
  <hyperlinks>
    <hyperlink ref="A55" location="'SO 01 - SO 01 - Uzavření ...'!C2" display="/"/>
    <hyperlink ref="A56" location="'SO 02 - SO 02  Podzemní t...'!C2" display="/"/>
    <hyperlink ref="A57" location="'SO 03 - SO 03  Sanace pod...'!C2" display="/"/>
    <hyperlink ref="A58" location="'SO 04 - SO 04  Stavebně s...'!C2" display="/"/>
    <hyperlink ref="A59" location="'SO 05 - SO 05  Dobudování...'!C2" display="/"/>
    <hyperlink ref="A60" location="'SO 06 - SO 06 Úprava přík...'!C2" display="/"/>
    <hyperlink ref="A61" location="'SO 07 - Sled a řízení prací'!C2" display="/"/>
    <hyperlink ref="A62" location="'VON - Vedlejší a ostatní ...'!C2" display="/"/>
  </hyperlinks>
  <pageMargins left="0.39374999999999999" right="0.39374999999999999" top="0.39374999999999999" bottom="0.39374999999999999" header="0" footer="0"/>
  <pageSetup paperSize="9" scale="52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62"/>
  <sheetViews>
    <sheetView showGridLines="0" topLeftCell="F78" workbookViewId="0">
      <selection activeCell="L1" sqref="L1:BZ1048576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" style="1" customWidth="1"/>
    <col min="8" max="8" width="11.42578125" style="1" customWidth="1"/>
    <col min="9" max="11" width="20.140625" style="1" customWidth="1"/>
    <col min="12" max="12" width="9.28515625" style="1" hidden="1" customWidth="1"/>
    <col min="13" max="13" width="10.85546875" style="1" hidden="1" customWidth="1"/>
    <col min="14" max="14" width="9.28515625" style="1" hidden="1" customWidth="1"/>
    <col min="15" max="20" width="14.140625" style="1" hidden="1" customWidth="1"/>
    <col min="21" max="21" width="16.28515625" style="1" hidden="1" customWidth="1"/>
    <col min="22" max="22" width="12.28515625" style="1" hidden="1" customWidth="1"/>
    <col min="23" max="23" width="16.28515625" style="1" hidden="1" customWidth="1"/>
    <col min="24" max="24" width="12.28515625" style="1" hidden="1" customWidth="1"/>
    <col min="25" max="25" width="15" style="1" hidden="1" customWidth="1"/>
    <col min="26" max="26" width="11" style="1" hidden="1" customWidth="1"/>
    <col min="27" max="27" width="15" style="1" hidden="1" customWidth="1"/>
    <col min="28" max="28" width="16.28515625" style="1" hidden="1" customWidth="1"/>
    <col min="29" max="29" width="11" style="1" hidden="1" customWidth="1"/>
    <col min="30" max="30" width="15" style="1" hidden="1" customWidth="1"/>
    <col min="31" max="31" width="16.28515625" style="1" hidden="1" customWidth="1"/>
    <col min="32" max="43" width="0" hidden="1" customWidth="1"/>
    <col min="44" max="65" width="9.28515625" style="1" hidden="1" customWidth="1"/>
    <col min="66" max="78" width="0" hidden="1" customWidth="1"/>
  </cols>
  <sheetData>
    <row r="1" spans="1:46">
      <c r="A1" s="70"/>
    </row>
    <row r="2" spans="1:46" s="1" customFormat="1" ht="36.9" customHeight="1">
      <c r="L2" s="358" t="s">
        <v>6</v>
      </c>
      <c r="M2" s="359"/>
      <c r="N2" s="359"/>
      <c r="O2" s="359"/>
      <c r="P2" s="359"/>
      <c r="Q2" s="359"/>
      <c r="R2" s="359"/>
      <c r="S2" s="359"/>
      <c r="T2" s="359"/>
      <c r="U2" s="359"/>
      <c r="V2" s="359"/>
      <c r="AT2" s="16" t="s">
        <v>82</v>
      </c>
    </row>
    <row r="3" spans="1:46" s="1" customFormat="1" ht="6.9" hidden="1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</row>
    <row r="4" spans="1:46" s="1" customFormat="1" ht="24.9" hidden="1" customHeight="1">
      <c r="B4" s="19"/>
      <c r="D4" s="20" t="s">
        <v>110</v>
      </c>
      <c r="L4" s="19"/>
      <c r="M4" s="71" t="s">
        <v>11</v>
      </c>
      <c r="AT4" s="16" t="s">
        <v>4</v>
      </c>
    </row>
    <row r="5" spans="1:46" s="1" customFormat="1" ht="6.9" hidden="1" customHeight="1">
      <c r="B5" s="19"/>
      <c r="L5" s="19"/>
    </row>
    <row r="6" spans="1:46" s="1" customFormat="1" ht="12" hidden="1" customHeight="1">
      <c r="B6" s="19"/>
      <c r="D6" s="22" t="s">
        <v>15</v>
      </c>
      <c r="L6" s="19"/>
    </row>
    <row r="7" spans="1:46" s="1" customFormat="1" ht="23.25" hidden="1" customHeight="1">
      <c r="B7" s="19"/>
      <c r="E7" s="400" t="str">
        <f>'Rekapitulace stavby'!K6</f>
        <v>Nápravná opatření k odvrácení škod způsobených vlivem staré ekologické zátěže bývalé skládky Vlčí důl v k.ú. Zásmuky</v>
      </c>
      <c r="F7" s="401"/>
      <c r="G7" s="401"/>
      <c r="H7" s="401"/>
      <c r="L7" s="19"/>
    </row>
    <row r="8" spans="1:46" s="2" customFormat="1" ht="12" hidden="1" customHeight="1">
      <c r="A8" s="25"/>
      <c r="B8" s="26"/>
      <c r="C8" s="25"/>
      <c r="D8" s="22" t="s">
        <v>111</v>
      </c>
      <c r="E8" s="25"/>
      <c r="F8" s="25"/>
      <c r="G8" s="25"/>
      <c r="H8" s="25"/>
      <c r="I8" s="25"/>
      <c r="J8" s="25"/>
      <c r="K8" s="25"/>
      <c r="L8" s="72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</row>
    <row r="9" spans="1:46" s="2" customFormat="1" ht="16.5" hidden="1" customHeight="1">
      <c r="A9" s="25"/>
      <c r="B9" s="26"/>
      <c r="C9" s="25"/>
      <c r="D9" s="25"/>
      <c r="E9" s="402" t="s">
        <v>112</v>
      </c>
      <c r="F9" s="403"/>
      <c r="G9" s="403"/>
      <c r="H9" s="403"/>
      <c r="I9" s="25"/>
      <c r="J9" s="25"/>
      <c r="K9" s="25"/>
      <c r="L9" s="72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46" s="2" customFormat="1" hidden="1">
      <c r="A10" s="25"/>
      <c r="B10" s="26"/>
      <c r="C10" s="25"/>
      <c r="D10" s="25"/>
      <c r="E10" s="25"/>
      <c r="F10" s="25"/>
      <c r="G10" s="25"/>
      <c r="H10" s="25"/>
      <c r="I10" s="25"/>
      <c r="J10" s="25"/>
      <c r="K10" s="25"/>
      <c r="L10" s="72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</row>
    <row r="11" spans="1:46" s="2" customFormat="1" ht="12" hidden="1" customHeight="1">
      <c r="A11" s="25"/>
      <c r="B11" s="26"/>
      <c r="C11" s="25"/>
      <c r="D11" s="22" t="s">
        <v>18</v>
      </c>
      <c r="E11" s="25"/>
      <c r="F11" s="21" t="s">
        <v>83</v>
      </c>
      <c r="G11" s="25"/>
      <c r="H11" s="25"/>
      <c r="I11" s="22" t="s">
        <v>19</v>
      </c>
      <c r="J11" s="21" t="s">
        <v>20</v>
      </c>
      <c r="K11" s="25"/>
      <c r="L11" s="72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</row>
    <row r="12" spans="1:46" s="2" customFormat="1" ht="12" hidden="1" customHeight="1">
      <c r="A12" s="25"/>
      <c r="B12" s="26"/>
      <c r="C12" s="25"/>
      <c r="D12" s="22" t="s">
        <v>22</v>
      </c>
      <c r="E12" s="25"/>
      <c r="F12" s="21" t="s">
        <v>23</v>
      </c>
      <c r="G12" s="25"/>
      <c r="H12" s="25"/>
      <c r="I12" s="22" t="s">
        <v>24</v>
      </c>
      <c r="J12" s="40" t="str">
        <f>'Rekapitulace stavby'!AN8</f>
        <v>20. 5. 2016</v>
      </c>
      <c r="K12" s="25"/>
      <c r="L12" s="72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</row>
    <row r="13" spans="1:46" s="2" customFormat="1" ht="10.8" hidden="1" customHeight="1">
      <c r="A13" s="25"/>
      <c r="B13" s="26"/>
      <c r="C13" s="25"/>
      <c r="D13" s="25"/>
      <c r="E13" s="25"/>
      <c r="F13" s="25"/>
      <c r="G13" s="25"/>
      <c r="H13" s="25"/>
      <c r="I13" s="25"/>
      <c r="J13" s="25"/>
      <c r="K13" s="25"/>
      <c r="L13" s="72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</row>
    <row r="14" spans="1:46" s="2" customFormat="1" ht="12" hidden="1" customHeight="1">
      <c r="A14" s="25"/>
      <c r="B14" s="26"/>
      <c r="C14" s="25"/>
      <c r="D14" s="22" t="s">
        <v>28</v>
      </c>
      <c r="E14" s="25"/>
      <c r="F14" s="25"/>
      <c r="G14" s="25"/>
      <c r="H14" s="25"/>
      <c r="I14" s="22" t="s">
        <v>29</v>
      </c>
      <c r="J14" s="21" t="s">
        <v>3</v>
      </c>
      <c r="K14" s="25"/>
      <c r="L14" s="72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</row>
    <row r="15" spans="1:46" s="2" customFormat="1" ht="18" hidden="1" customHeight="1">
      <c r="A15" s="25"/>
      <c r="B15" s="26"/>
      <c r="C15" s="25"/>
      <c r="D15" s="25"/>
      <c r="E15" s="21" t="s">
        <v>23</v>
      </c>
      <c r="F15" s="25"/>
      <c r="G15" s="25"/>
      <c r="H15" s="25"/>
      <c r="I15" s="22" t="s">
        <v>30</v>
      </c>
      <c r="J15" s="21" t="s">
        <v>3</v>
      </c>
      <c r="K15" s="25"/>
      <c r="L15" s="72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</row>
    <row r="16" spans="1:46" s="2" customFormat="1" ht="6.9" hidden="1" customHeight="1">
      <c r="A16" s="25"/>
      <c r="B16" s="26"/>
      <c r="C16" s="25"/>
      <c r="D16" s="25"/>
      <c r="E16" s="25"/>
      <c r="F16" s="25"/>
      <c r="G16" s="25"/>
      <c r="H16" s="25"/>
      <c r="I16" s="25"/>
      <c r="J16" s="25"/>
      <c r="K16" s="25"/>
      <c r="L16" s="72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</row>
    <row r="17" spans="1:31" s="2" customFormat="1" ht="12" hidden="1" customHeight="1">
      <c r="A17" s="25"/>
      <c r="B17" s="26"/>
      <c r="C17" s="25"/>
      <c r="D17" s="22" t="s">
        <v>31</v>
      </c>
      <c r="E17" s="25"/>
      <c r="F17" s="25"/>
      <c r="G17" s="25"/>
      <c r="H17" s="25"/>
      <c r="I17" s="22" t="s">
        <v>29</v>
      </c>
      <c r="J17" s="21" t="s">
        <v>3</v>
      </c>
      <c r="K17" s="25"/>
      <c r="L17" s="72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</row>
    <row r="18" spans="1:31" s="2" customFormat="1" ht="18" hidden="1" customHeight="1">
      <c r="A18" s="25"/>
      <c r="B18" s="26"/>
      <c r="C18" s="25"/>
      <c r="D18" s="25"/>
      <c r="E18" s="21" t="s">
        <v>32</v>
      </c>
      <c r="F18" s="25"/>
      <c r="G18" s="25"/>
      <c r="H18" s="25"/>
      <c r="I18" s="22" t="s">
        <v>30</v>
      </c>
      <c r="J18" s="21" t="s">
        <v>3</v>
      </c>
      <c r="K18" s="25"/>
      <c r="L18" s="72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</row>
    <row r="19" spans="1:31" s="2" customFormat="1" ht="6.9" hidden="1" customHeight="1">
      <c r="A19" s="25"/>
      <c r="B19" s="26"/>
      <c r="C19" s="25"/>
      <c r="D19" s="25"/>
      <c r="E19" s="25"/>
      <c r="F19" s="25"/>
      <c r="G19" s="25"/>
      <c r="H19" s="25"/>
      <c r="I19" s="25"/>
      <c r="J19" s="25"/>
      <c r="K19" s="25"/>
      <c r="L19" s="72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</row>
    <row r="20" spans="1:31" s="2" customFormat="1" ht="12" hidden="1" customHeight="1">
      <c r="A20" s="25"/>
      <c r="B20" s="26"/>
      <c r="C20" s="25"/>
      <c r="D20" s="22" t="s">
        <v>34</v>
      </c>
      <c r="E20" s="25"/>
      <c r="F20" s="25"/>
      <c r="G20" s="25"/>
      <c r="H20" s="25"/>
      <c r="I20" s="22" t="s">
        <v>29</v>
      </c>
      <c r="J20" s="21" t="s">
        <v>113</v>
      </c>
      <c r="K20" s="25"/>
      <c r="L20" s="72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</row>
    <row r="21" spans="1:31" s="2" customFormat="1" ht="18" hidden="1" customHeight="1">
      <c r="A21" s="25"/>
      <c r="B21" s="26"/>
      <c r="C21" s="25"/>
      <c r="D21" s="25"/>
      <c r="E21" s="21" t="s">
        <v>114</v>
      </c>
      <c r="F21" s="25"/>
      <c r="G21" s="25"/>
      <c r="H21" s="25"/>
      <c r="I21" s="22" t="s">
        <v>30</v>
      </c>
      <c r="J21" s="21" t="s">
        <v>115</v>
      </c>
      <c r="K21" s="25"/>
      <c r="L21" s="72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</row>
    <row r="22" spans="1:31" s="2" customFormat="1" ht="6.9" hidden="1" customHeight="1">
      <c r="A22" s="25"/>
      <c r="B22" s="26"/>
      <c r="C22" s="25"/>
      <c r="D22" s="25"/>
      <c r="E22" s="25"/>
      <c r="F22" s="25"/>
      <c r="G22" s="25"/>
      <c r="H22" s="25"/>
      <c r="I22" s="25"/>
      <c r="J22" s="25"/>
      <c r="K22" s="25"/>
      <c r="L22" s="72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</row>
    <row r="23" spans="1:31" s="2" customFormat="1" ht="12" hidden="1" customHeight="1">
      <c r="A23" s="25"/>
      <c r="B23" s="26"/>
      <c r="C23" s="25"/>
      <c r="D23" s="22" t="s">
        <v>37</v>
      </c>
      <c r="E23" s="25"/>
      <c r="F23" s="25"/>
      <c r="G23" s="25"/>
      <c r="H23" s="25"/>
      <c r="I23" s="22" t="s">
        <v>29</v>
      </c>
      <c r="J23" s="21" t="str">
        <f>IF('Rekapitulace stavby'!AN19="","",'Rekapitulace stavby'!AN19)</f>
        <v/>
      </c>
      <c r="K23" s="25"/>
      <c r="L23" s="72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</row>
    <row r="24" spans="1:31" s="2" customFormat="1" ht="18" hidden="1" customHeight="1">
      <c r="A24" s="25"/>
      <c r="B24" s="26"/>
      <c r="C24" s="25"/>
      <c r="D24" s="25"/>
      <c r="E24" s="21" t="str">
        <f>IF('Rekapitulace stavby'!E20="","",'Rekapitulace stavby'!E20)</f>
        <v xml:space="preserve"> </v>
      </c>
      <c r="F24" s="25"/>
      <c r="G24" s="25"/>
      <c r="H24" s="25"/>
      <c r="I24" s="22" t="s">
        <v>30</v>
      </c>
      <c r="J24" s="21" t="str">
        <f>IF('Rekapitulace stavby'!AN20="","",'Rekapitulace stavby'!AN20)</f>
        <v/>
      </c>
      <c r="K24" s="25"/>
      <c r="L24" s="72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</row>
    <row r="25" spans="1:31" s="2" customFormat="1" ht="6.9" hidden="1" customHeight="1">
      <c r="A25" s="25"/>
      <c r="B25" s="26"/>
      <c r="C25" s="25"/>
      <c r="D25" s="25"/>
      <c r="E25" s="25"/>
      <c r="F25" s="25"/>
      <c r="G25" s="25"/>
      <c r="H25" s="25"/>
      <c r="I25" s="25"/>
      <c r="J25" s="25"/>
      <c r="K25" s="25"/>
      <c r="L25" s="72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s="2" customFormat="1" ht="12" hidden="1" customHeight="1">
      <c r="A26" s="25"/>
      <c r="B26" s="26"/>
      <c r="C26" s="25"/>
      <c r="D26" s="22" t="s">
        <v>39</v>
      </c>
      <c r="E26" s="25"/>
      <c r="F26" s="25"/>
      <c r="G26" s="25"/>
      <c r="H26" s="25"/>
      <c r="I26" s="25"/>
      <c r="J26" s="25"/>
      <c r="K26" s="25"/>
      <c r="L26" s="72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</row>
    <row r="27" spans="1:31" s="8" customFormat="1" ht="16.5" hidden="1" customHeight="1">
      <c r="A27" s="73"/>
      <c r="B27" s="74"/>
      <c r="C27" s="73"/>
      <c r="D27" s="73"/>
      <c r="E27" s="404" t="s">
        <v>3</v>
      </c>
      <c r="F27" s="404"/>
      <c r="G27" s="404"/>
      <c r="H27" s="404"/>
      <c r="I27" s="73"/>
      <c r="J27" s="73"/>
      <c r="K27" s="73"/>
      <c r="L27" s="75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</row>
    <row r="28" spans="1:31" s="2" customFormat="1" ht="6.9" hidden="1" customHeight="1">
      <c r="A28" s="25"/>
      <c r="B28" s="26"/>
      <c r="C28" s="25"/>
      <c r="D28" s="25"/>
      <c r="E28" s="25"/>
      <c r="F28" s="25"/>
      <c r="G28" s="25"/>
      <c r="H28" s="25"/>
      <c r="I28" s="25"/>
      <c r="J28" s="25"/>
      <c r="K28" s="25"/>
      <c r="L28" s="72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s="2" customFormat="1" ht="6.9" hidden="1" customHeight="1">
      <c r="A29" s="25"/>
      <c r="B29" s="26"/>
      <c r="C29" s="25"/>
      <c r="D29" s="51"/>
      <c r="E29" s="51"/>
      <c r="F29" s="51"/>
      <c r="G29" s="51"/>
      <c r="H29" s="51"/>
      <c r="I29" s="51"/>
      <c r="J29" s="51"/>
      <c r="K29" s="51"/>
      <c r="L29" s="72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s="2" customFormat="1" ht="25.35" hidden="1" customHeight="1">
      <c r="A30" s="25"/>
      <c r="B30" s="26"/>
      <c r="C30" s="25"/>
      <c r="D30" s="76" t="s">
        <v>40</v>
      </c>
      <c r="E30" s="25"/>
      <c r="F30" s="25"/>
      <c r="G30" s="25"/>
      <c r="H30" s="25"/>
      <c r="I30" s="25"/>
      <c r="J30" s="55">
        <f>ROUND(J86, 2)</f>
        <v>17060756.039999999</v>
      </c>
      <c r="K30" s="25"/>
      <c r="L30" s="72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s="2" customFormat="1" ht="6.9" hidden="1" customHeight="1">
      <c r="A31" s="25"/>
      <c r="B31" s="26"/>
      <c r="C31" s="25"/>
      <c r="D31" s="51"/>
      <c r="E31" s="51"/>
      <c r="F31" s="51"/>
      <c r="G31" s="51"/>
      <c r="H31" s="51"/>
      <c r="I31" s="51"/>
      <c r="J31" s="51"/>
      <c r="K31" s="51"/>
      <c r="L31" s="72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</row>
    <row r="32" spans="1:31" s="2" customFormat="1" ht="14.4" hidden="1" customHeight="1">
      <c r="A32" s="25"/>
      <c r="B32" s="26"/>
      <c r="C32" s="25"/>
      <c r="D32" s="25"/>
      <c r="E32" s="25"/>
      <c r="F32" s="29" t="s">
        <v>42</v>
      </c>
      <c r="G32" s="25"/>
      <c r="H32" s="25"/>
      <c r="I32" s="29" t="s">
        <v>41</v>
      </c>
      <c r="J32" s="29" t="s">
        <v>43</v>
      </c>
      <c r="K32" s="25"/>
      <c r="L32" s="72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</row>
    <row r="33" spans="1:31" s="2" customFormat="1" ht="14.4" hidden="1" customHeight="1">
      <c r="A33" s="25"/>
      <c r="B33" s="26"/>
      <c r="C33" s="25"/>
      <c r="D33" s="77" t="s">
        <v>44</v>
      </c>
      <c r="E33" s="22" t="s">
        <v>45</v>
      </c>
      <c r="F33" s="78">
        <f>ROUND((SUM(BE86:BE161)),  2)</f>
        <v>17060756.039999999</v>
      </c>
      <c r="G33" s="25"/>
      <c r="H33" s="25"/>
      <c r="I33" s="79">
        <v>0.21</v>
      </c>
      <c r="J33" s="78">
        <f>ROUND(((SUM(BE86:BE161))*I33),  2)</f>
        <v>3582758.77</v>
      </c>
      <c r="K33" s="25"/>
      <c r="L33" s="72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</row>
    <row r="34" spans="1:31" s="2" customFormat="1" ht="14.4" hidden="1" customHeight="1">
      <c r="A34" s="25"/>
      <c r="B34" s="26"/>
      <c r="C34" s="25"/>
      <c r="D34" s="25"/>
      <c r="E34" s="22" t="s">
        <v>46</v>
      </c>
      <c r="F34" s="78">
        <f>ROUND((SUM(BF86:BF161)),  2)</f>
        <v>0</v>
      </c>
      <c r="G34" s="25"/>
      <c r="H34" s="25"/>
      <c r="I34" s="79">
        <v>0.15</v>
      </c>
      <c r="J34" s="78">
        <f>ROUND(((SUM(BF86:BF161))*I34),  2)</f>
        <v>0</v>
      </c>
      <c r="K34" s="25"/>
      <c r="L34" s="72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</row>
    <row r="35" spans="1:31" s="2" customFormat="1" ht="14.4" hidden="1" customHeight="1">
      <c r="A35" s="25"/>
      <c r="B35" s="26"/>
      <c r="C35" s="25"/>
      <c r="D35" s="25"/>
      <c r="E35" s="22" t="s">
        <v>47</v>
      </c>
      <c r="F35" s="78">
        <f>ROUND((SUM(BG86:BG161)),  2)</f>
        <v>0</v>
      </c>
      <c r="G35" s="25"/>
      <c r="H35" s="25"/>
      <c r="I35" s="79">
        <v>0.21</v>
      </c>
      <c r="J35" s="78">
        <f>0</f>
        <v>0</v>
      </c>
      <c r="K35" s="25"/>
      <c r="L35" s="72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</row>
    <row r="36" spans="1:31" s="2" customFormat="1" ht="14.4" hidden="1" customHeight="1">
      <c r="A36" s="25"/>
      <c r="B36" s="26"/>
      <c r="C36" s="25"/>
      <c r="D36" s="25"/>
      <c r="E36" s="22" t="s">
        <v>48</v>
      </c>
      <c r="F36" s="78">
        <f>ROUND((SUM(BH86:BH161)),  2)</f>
        <v>0</v>
      </c>
      <c r="G36" s="25"/>
      <c r="H36" s="25"/>
      <c r="I36" s="79">
        <v>0.15</v>
      </c>
      <c r="J36" s="78">
        <f>0</f>
        <v>0</v>
      </c>
      <c r="K36" s="25"/>
      <c r="L36" s="72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</row>
    <row r="37" spans="1:31" s="2" customFormat="1" ht="14.4" hidden="1" customHeight="1">
      <c r="A37" s="25"/>
      <c r="B37" s="26"/>
      <c r="C37" s="25"/>
      <c r="D37" s="25"/>
      <c r="E37" s="22" t="s">
        <v>49</v>
      </c>
      <c r="F37" s="78">
        <f>ROUND((SUM(BI86:BI161)),  2)</f>
        <v>0</v>
      </c>
      <c r="G37" s="25"/>
      <c r="H37" s="25"/>
      <c r="I37" s="79">
        <v>0</v>
      </c>
      <c r="J37" s="78">
        <f>0</f>
        <v>0</v>
      </c>
      <c r="K37" s="25"/>
      <c r="L37" s="72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</row>
    <row r="38" spans="1:31" s="2" customFormat="1" ht="6.9" hidden="1" customHeight="1">
      <c r="A38" s="25"/>
      <c r="B38" s="26"/>
      <c r="C38" s="25"/>
      <c r="D38" s="25"/>
      <c r="E38" s="25"/>
      <c r="F38" s="25"/>
      <c r="G38" s="25"/>
      <c r="H38" s="25"/>
      <c r="I38" s="25"/>
      <c r="J38" s="25"/>
      <c r="K38" s="25"/>
      <c r="L38" s="72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</row>
    <row r="39" spans="1:31" s="2" customFormat="1" ht="25.35" hidden="1" customHeight="1">
      <c r="A39" s="25"/>
      <c r="B39" s="26"/>
      <c r="C39" s="80"/>
      <c r="D39" s="81" t="s">
        <v>50</v>
      </c>
      <c r="E39" s="45"/>
      <c r="F39" s="45"/>
      <c r="G39" s="82" t="s">
        <v>51</v>
      </c>
      <c r="H39" s="83" t="s">
        <v>52</v>
      </c>
      <c r="I39" s="45"/>
      <c r="J39" s="84">
        <f>SUM(J30:J37)</f>
        <v>20643514.809999999</v>
      </c>
      <c r="K39" s="85"/>
      <c r="L39" s="72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</row>
    <row r="40" spans="1:31" s="2" customFormat="1" ht="14.4" hidden="1" customHeight="1">
      <c r="A40" s="25"/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72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</row>
    <row r="41" spans="1:31" hidden="1"/>
    <row r="42" spans="1:31" hidden="1"/>
    <row r="43" spans="1:31" hidden="1"/>
    <row r="44" spans="1:31" s="2" customFormat="1" ht="6.9" hidden="1" customHeight="1">
      <c r="A44" s="25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72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</row>
    <row r="45" spans="1:31" s="2" customFormat="1" ht="24.9" hidden="1" customHeight="1">
      <c r="A45" s="25"/>
      <c r="B45" s="26"/>
      <c r="C45" s="20" t="s">
        <v>116</v>
      </c>
      <c r="D45" s="25"/>
      <c r="E45" s="25"/>
      <c r="F45" s="25"/>
      <c r="G45" s="25"/>
      <c r="H45" s="25"/>
      <c r="I45" s="25"/>
      <c r="J45" s="25"/>
      <c r="K45" s="25"/>
      <c r="L45" s="72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</row>
    <row r="46" spans="1:31" s="2" customFormat="1" ht="6.9" hidden="1" customHeight="1">
      <c r="A46" s="25"/>
      <c r="B46" s="26"/>
      <c r="C46" s="25"/>
      <c r="D46" s="25"/>
      <c r="E46" s="25"/>
      <c r="F46" s="25"/>
      <c r="G46" s="25"/>
      <c r="H46" s="25"/>
      <c r="I46" s="25"/>
      <c r="J46" s="25"/>
      <c r="K46" s="25"/>
      <c r="L46" s="72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</row>
    <row r="47" spans="1:31" s="2" customFormat="1" ht="12" hidden="1" customHeight="1">
      <c r="A47" s="25"/>
      <c r="B47" s="26"/>
      <c r="C47" s="22" t="s">
        <v>15</v>
      </c>
      <c r="D47" s="25"/>
      <c r="E47" s="25"/>
      <c r="F47" s="25"/>
      <c r="G47" s="25"/>
      <c r="H47" s="25"/>
      <c r="I47" s="25"/>
      <c r="J47" s="25"/>
      <c r="K47" s="25"/>
      <c r="L47" s="72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</row>
    <row r="48" spans="1:31" s="2" customFormat="1" ht="23.25" hidden="1" customHeight="1">
      <c r="A48" s="25"/>
      <c r="B48" s="26"/>
      <c r="C48" s="25"/>
      <c r="D48" s="25"/>
      <c r="E48" s="400" t="str">
        <f>E7</f>
        <v>Nápravná opatření k odvrácení škod způsobených vlivem staré ekologické zátěže bývalé skládky Vlčí důl v k.ú. Zásmuky</v>
      </c>
      <c r="F48" s="401"/>
      <c r="G48" s="401"/>
      <c r="H48" s="401"/>
      <c r="I48" s="25"/>
      <c r="J48" s="25"/>
      <c r="K48" s="25"/>
      <c r="L48" s="72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</row>
    <row r="49" spans="1:47" s="2" customFormat="1" ht="12" hidden="1" customHeight="1">
      <c r="A49" s="25"/>
      <c r="B49" s="26"/>
      <c r="C49" s="22" t="s">
        <v>111</v>
      </c>
      <c r="D49" s="25"/>
      <c r="E49" s="25"/>
      <c r="F49" s="25"/>
      <c r="G49" s="25"/>
      <c r="H49" s="25"/>
      <c r="I49" s="25"/>
      <c r="J49" s="25"/>
      <c r="K49" s="25"/>
      <c r="L49" s="72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</row>
    <row r="50" spans="1:47" s="2" customFormat="1" ht="16.5" hidden="1" customHeight="1">
      <c r="A50" s="25"/>
      <c r="B50" s="26"/>
      <c r="C50" s="25"/>
      <c r="D50" s="25"/>
      <c r="E50" s="402" t="str">
        <f>E9</f>
        <v>SO 01 - SO 01 - Uzavření a rekultivace skládky</v>
      </c>
      <c r="F50" s="403"/>
      <c r="G50" s="403"/>
      <c r="H50" s="403"/>
      <c r="I50" s="25"/>
      <c r="J50" s="25"/>
      <c r="K50" s="25"/>
      <c r="L50" s="72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</row>
    <row r="51" spans="1:47" s="2" customFormat="1" ht="6.9" hidden="1" customHeight="1">
      <c r="A51" s="25"/>
      <c r="B51" s="26"/>
      <c r="C51" s="25"/>
      <c r="D51" s="25"/>
      <c r="E51" s="25"/>
      <c r="F51" s="25"/>
      <c r="G51" s="25"/>
      <c r="H51" s="25"/>
      <c r="I51" s="25"/>
      <c r="J51" s="25"/>
      <c r="K51" s="25"/>
      <c r="L51" s="72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</row>
    <row r="52" spans="1:47" s="2" customFormat="1" ht="12" hidden="1" customHeight="1">
      <c r="A52" s="25"/>
      <c r="B52" s="26"/>
      <c r="C52" s="22" t="s">
        <v>22</v>
      </c>
      <c r="D52" s="25"/>
      <c r="E52" s="25"/>
      <c r="F52" s="21" t="str">
        <f>F12</f>
        <v>Město Zásmuky</v>
      </c>
      <c r="G52" s="25"/>
      <c r="H52" s="25"/>
      <c r="I52" s="22" t="s">
        <v>24</v>
      </c>
      <c r="J52" s="40" t="str">
        <f>IF(J12="","",J12)</f>
        <v>20. 5. 2016</v>
      </c>
      <c r="K52" s="25"/>
      <c r="L52" s="72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</row>
    <row r="53" spans="1:47" s="2" customFormat="1" ht="6.9" hidden="1" customHeight="1">
      <c r="A53" s="25"/>
      <c r="B53" s="26"/>
      <c r="C53" s="25"/>
      <c r="D53" s="25"/>
      <c r="E53" s="25"/>
      <c r="F53" s="25"/>
      <c r="G53" s="25"/>
      <c r="H53" s="25"/>
      <c r="I53" s="25"/>
      <c r="J53" s="25"/>
      <c r="K53" s="25"/>
      <c r="L53" s="72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</row>
    <row r="54" spans="1:47" s="2" customFormat="1" ht="25.65" hidden="1" customHeight="1">
      <c r="A54" s="25"/>
      <c r="B54" s="26"/>
      <c r="C54" s="22" t="s">
        <v>28</v>
      </c>
      <c r="D54" s="25"/>
      <c r="E54" s="25"/>
      <c r="F54" s="21" t="str">
        <f>E15</f>
        <v>Město Zásmuky</v>
      </c>
      <c r="G54" s="25"/>
      <c r="H54" s="25"/>
      <c r="I54" s="22" t="s">
        <v>34</v>
      </c>
      <c r="J54" s="23" t="str">
        <f>E21</f>
        <v>SELLA&amp;AGRETA s.r.o.</v>
      </c>
      <c r="K54" s="25"/>
      <c r="L54" s="72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</row>
    <row r="55" spans="1:47" s="2" customFormat="1" ht="15.15" hidden="1" customHeight="1">
      <c r="A55" s="25"/>
      <c r="B55" s="26"/>
      <c r="C55" s="22" t="s">
        <v>31</v>
      </c>
      <c r="D55" s="25"/>
      <c r="E55" s="25"/>
      <c r="F55" s="21" t="str">
        <f>IF(E18="","",E18)</f>
        <v>Společnost VZE &amp; FCC</v>
      </c>
      <c r="G55" s="25"/>
      <c r="H55" s="25"/>
      <c r="I55" s="22" t="s">
        <v>37</v>
      </c>
      <c r="J55" s="23" t="str">
        <f>E24</f>
        <v xml:space="preserve"> </v>
      </c>
      <c r="K55" s="25"/>
      <c r="L55" s="72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</row>
    <row r="56" spans="1:47" s="2" customFormat="1" ht="10.35" hidden="1" customHeight="1">
      <c r="A56" s="25"/>
      <c r="B56" s="26"/>
      <c r="C56" s="25"/>
      <c r="D56" s="25"/>
      <c r="E56" s="25"/>
      <c r="F56" s="25"/>
      <c r="G56" s="25"/>
      <c r="H56" s="25"/>
      <c r="I56" s="25"/>
      <c r="J56" s="25"/>
      <c r="K56" s="25"/>
      <c r="L56" s="72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</row>
    <row r="57" spans="1:47" s="2" customFormat="1" ht="29.25" hidden="1" customHeight="1">
      <c r="A57" s="25"/>
      <c r="B57" s="26"/>
      <c r="C57" s="86" t="s">
        <v>117</v>
      </c>
      <c r="D57" s="80"/>
      <c r="E57" s="80"/>
      <c r="F57" s="80"/>
      <c r="G57" s="80"/>
      <c r="H57" s="80"/>
      <c r="I57" s="80"/>
      <c r="J57" s="87" t="s">
        <v>118</v>
      </c>
      <c r="K57" s="80"/>
      <c r="L57" s="72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</row>
    <row r="58" spans="1:47" s="2" customFormat="1" ht="10.35" hidden="1" customHeight="1">
      <c r="A58" s="25"/>
      <c r="B58" s="26"/>
      <c r="C58" s="25"/>
      <c r="D58" s="25"/>
      <c r="E58" s="25"/>
      <c r="F58" s="25"/>
      <c r="G58" s="25"/>
      <c r="H58" s="25"/>
      <c r="I58" s="25"/>
      <c r="J58" s="25"/>
      <c r="K58" s="25"/>
      <c r="L58" s="72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</row>
    <row r="59" spans="1:47" s="2" customFormat="1" ht="22.8" hidden="1" customHeight="1">
      <c r="A59" s="25"/>
      <c r="B59" s="26"/>
      <c r="C59" s="88" t="s">
        <v>72</v>
      </c>
      <c r="D59" s="25"/>
      <c r="E59" s="25"/>
      <c r="F59" s="25"/>
      <c r="G59" s="25"/>
      <c r="H59" s="25"/>
      <c r="I59" s="25"/>
      <c r="J59" s="55">
        <f>J86</f>
        <v>17060756.039999999</v>
      </c>
      <c r="K59" s="25"/>
      <c r="L59" s="72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U59" s="16" t="s">
        <v>119</v>
      </c>
    </row>
    <row r="60" spans="1:47" s="9" customFormat="1" ht="24.9" hidden="1" customHeight="1">
      <c r="B60" s="89"/>
      <c r="D60" s="90" t="s">
        <v>120</v>
      </c>
      <c r="E60" s="91"/>
      <c r="F60" s="91"/>
      <c r="G60" s="91"/>
      <c r="H60" s="91"/>
      <c r="I60" s="91"/>
      <c r="J60" s="92">
        <f>J87</f>
        <v>11955470.869999999</v>
      </c>
      <c r="L60" s="89"/>
    </row>
    <row r="61" spans="1:47" s="10" customFormat="1" ht="19.95" hidden="1" customHeight="1">
      <c r="B61" s="93"/>
      <c r="D61" s="94" t="s">
        <v>121</v>
      </c>
      <c r="E61" s="95"/>
      <c r="F61" s="95"/>
      <c r="G61" s="95"/>
      <c r="H61" s="95"/>
      <c r="I61" s="95"/>
      <c r="J61" s="96">
        <f>J88</f>
        <v>10736235.869999999</v>
      </c>
      <c r="L61" s="93"/>
    </row>
    <row r="62" spans="1:47" s="10" customFormat="1" ht="19.95" hidden="1" customHeight="1">
      <c r="B62" s="93"/>
      <c r="D62" s="94" t="s">
        <v>122</v>
      </c>
      <c r="E62" s="95"/>
      <c r="F62" s="95"/>
      <c r="G62" s="95"/>
      <c r="H62" s="95"/>
      <c r="I62" s="95"/>
      <c r="J62" s="96">
        <f>J129</f>
        <v>35595</v>
      </c>
      <c r="L62" s="93"/>
    </row>
    <row r="63" spans="1:47" s="10" customFormat="1" ht="19.95" hidden="1" customHeight="1">
      <c r="B63" s="93"/>
      <c r="D63" s="94" t="s">
        <v>123</v>
      </c>
      <c r="E63" s="95"/>
      <c r="F63" s="95"/>
      <c r="G63" s="95"/>
      <c r="H63" s="95"/>
      <c r="I63" s="95"/>
      <c r="J63" s="96">
        <f>J132</f>
        <v>1183640</v>
      </c>
      <c r="L63" s="93"/>
    </row>
    <row r="64" spans="1:47" s="9" customFormat="1" ht="24.9" hidden="1" customHeight="1">
      <c r="B64" s="89"/>
      <c r="D64" s="90" t="s">
        <v>124</v>
      </c>
      <c r="E64" s="91"/>
      <c r="F64" s="91"/>
      <c r="G64" s="91"/>
      <c r="H64" s="91"/>
      <c r="I64" s="91"/>
      <c r="J64" s="92">
        <f>J146</f>
        <v>5105285.17</v>
      </c>
      <c r="L64" s="89"/>
    </row>
    <row r="65" spans="1:31" s="10" customFormat="1" ht="19.95" hidden="1" customHeight="1">
      <c r="B65" s="93"/>
      <c r="D65" s="94" t="s">
        <v>125</v>
      </c>
      <c r="E65" s="95"/>
      <c r="F65" s="95"/>
      <c r="G65" s="95"/>
      <c r="H65" s="95"/>
      <c r="I65" s="95"/>
      <c r="J65" s="96">
        <f>J147</f>
        <v>5105285.17</v>
      </c>
      <c r="L65" s="93"/>
    </row>
    <row r="66" spans="1:31" s="10" customFormat="1" ht="14.85" hidden="1" customHeight="1">
      <c r="B66" s="93"/>
      <c r="D66" s="94" t="s">
        <v>126</v>
      </c>
      <c r="E66" s="95"/>
      <c r="F66" s="95"/>
      <c r="G66" s="95"/>
      <c r="H66" s="95"/>
      <c r="I66" s="95"/>
      <c r="J66" s="96">
        <f>J157</f>
        <v>117494.69</v>
      </c>
      <c r="L66" s="93"/>
    </row>
    <row r="67" spans="1:31" s="2" customFormat="1" ht="21.75" hidden="1" customHeight="1">
      <c r="A67" s="25"/>
      <c r="B67" s="26"/>
      <c r="C67" s="25"/>
      <c r="D67" s="25"/>
      <c r="E67" s="25"/>
      <c r="F67" s="25"/>
      <c r="G67" s="25"/>
      <c r="H67" s="25"/>
      <c r="I67" s="25"/>
      <c r="J67" s="25"/>
      <c r="K67" s="25"/>
      <c r="L67" s="72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</row>
    <row r="68" spans="1:31" s="2" customFormat="1" ht="6.9" hidden="1" customHeight="1">
      <c r="A68" s="25"/>
      <c r="B68" s="34"/>
      <c r="C68" s="35"/>
      <c r="D68" s="35"/>
      <c r="E68" s="35"/>
      <c r="F68" s="35"/>
      <c r="G68" s="35"/>
      <c r="H68" s="35"/>
      <c r="I68" s="35"/>
      <c r="J68" s="35"/>
      <c r="K68" s="35"/>
      <c r="L68" s="72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</row>
    <row r="69" spans="1:31" hidden="1"/>
    <row r="70" spans="1:31" hidden="1"/>
    <row r="71" spans="1:31" hidden="1"/>
    <row r="72" spans="1:31" s="2" customFormat="1" ht="6.9" customHeight="1">
      <c r="A72" s="25"/>
      <c r="B72" s="36"/>
      <c r="C72" s="37"/>
      <c r="D72" s="37"/>
      <c r="E72" s="37"/>
      <c r="F72" s="37"/>
      <c r="G72" s="37"/>
      <c r="H72" s="37"/>
      <c r="I72" s="37"/>
      <c r="J72" s="37"/>
      <c r="K72" s="37"/>
      <c r="L72" s="72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</row>
    <row r="73" spans="1:31" s="2" customFormat="1" ht="24.9" customHeight="1">
      <c r="A73" s="25"/>
      <c r="B73" s="26"/>
      <c r="C73" s="20" t="s">
        <v>127</v>
      </c>
      <c r="D73" s="25"/>
      <c r="E73" s="25"/>
      <c r="F73" s="25"/>
      <c r="G73" s="25"/>
      <c r="H73" s="25"/>
      <c r="I73" s="25"/>
      <c r="J73" s="25"/>
      <c r="K73" s="25"/>
      <c r="L73" s="72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</row>
    <row r="74" spans="1:31" s="2" customFormat="1" ht="6.9" customHeight="1">
      <c r="A74" s="25"/>
      <c r="B74" s="26"/>
      <c r="C74" s="25"/>
      <c r="D74" s="25"/>
      <c r="E74" s="25"/>
      <c r="F74" s="25"/>
      <c r="G74" s="25"/>
      <c r="H74" s="25"/>
      <c r="I74" s="25"/>
      <c r="J74" s="25"/>
      <c r="K74" s="25"/>
      <c r="L74" s="72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</row>
    <row r="75" spans="1:31" s="2" customFormat="1" ht="12" customHeight="1">
      <c r="A75" s="25"/>
      <c r="B75" s="26"/>
      <c r="C75" s="22" t="s">
        <v>15</v>
      </c>
      <c r="D75" s="25"/>
      <c r="E75" s="25"/>
      <c r="F75" s="25"/>
      <c r="G75" s="25"/>
      <c r="H75" s="25"/>
      <c r="I75" s="25"/>
      <c r="J75" s="25"/>
      <c r="K75" s="25"/>
      <c r="L75" s="72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</row>
    <row r="76" spans="1:31" s="2" customFormat="1" ht="23.25" customHeight="1">
      <c r="A76" s="25"/>
      <c r="B76" s="26"/>
      <c r="C76" s="25"/>
      <c r="D76" s="25"/>
      <c r="E76" s="400" t="str">
        <f>E7</f>
        <v>Nápravná opatření k odvrácení škod způsobených vlivem staré ekologické zátěže bývalé skládky Vlčí důl v k.ú. Zásmuky</v>
      </c>
      <c r="F76" s="401"/>
      <c r="G76" s="401"/>
      <c r="H76" s="401"/>
      <c r="I76" s="25"/>
      <c r="J76" s="25"/>
      <c r="K76" s="25"/>
      <c r="L76" s="72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</row>
    <row r="77" spans="1:31" s="2" customFormat="1" ht="12" customHeight="1">
      <c r="A77" s="25"/>
      <c r="B77" s="26"/>
      <c r="C77" s="22" t="s">
        <v>111</v>
      </c>
      <c r="D77" s="25"/>
      <c r="E77" s="25"/>
      <c r="F77" s="25"/>
      <c r="G77" s="25"/>
      <c r="H77" s="25"/>
      <c r="I77" s="25"/>
      <c r="J77" s="25"/>
      <c r="K77" s="25"/>
      <c r="L77" s="72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</row>
    <row r="78" spans="1:31" s="2" customFormat="1" ht="16.5" customHeight="1">
      <c r="A78" s="25"/>
      <c r="B78" s="26"/>
      <c r="C78" s="25"/>
      <c r="D78" s="25"/>
      <c r="E78" s="402" t="str">
        <f>E9</f>
        <v>SO 01 - SO 01 - Uzavření a rekultivace skládky</v>
      </c>
      <c r="F78" s="403"/>
      <c r="G78" s="403"/>
      <c r="H78" s="403"/>
      <c r="I78" s="25"/>
      <c r="J78" s="25"/>
      <c r="K78" s="25"/>
      <c r="L78" s="72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</row>
    <row r="79" spans="1:31" s="2" customFormat="1" ht="6.9" customHeight="1">
      <c r="A79" s="25"/>
      <c r="B79" s="26"/>
      <c r="C79" s="25"/>
      <c r="D79" s="25"/>
      <c r="E79" s="25"/>
      <c r="F79" s="25"/>
      <c r="G79" s="25"/>
      <c r="H79" s="25"/>
      <c r="I79" s="25"/>
      <c r="J79" s="25"/>
      <c r="K79" s="25"/>
      <c r="L79" s="72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</row>
    <row r="80" spans="1:31" s="2" customFormat="1" ht="12" customHeight="1">
      <c r="A80" s="25"/>
      <c r="B80" s="26"/>
      <c r="C80" s="22" t="s">
        <v>22</v>
      </c>
      <c r="D80" s="25"/>
      <c r="E80" s="25"/>
      <c r="F80" s="21" t="str">
        <f>F12</f>
        <v>Město Zásmuky</v>
      </c>
      <c r="G80" s="25"/>
      <c r="H80" s="25"/>
      <c r="I80" s="22" t="s">
        <v>24</v>
      </c>
      <c r="J80" s="40" t="str">
        <f>IF(J12="","",J12)</f>
        <v>20. 5. 2016</v>
      </c>
      <c r="K80" s="25"/>
      <c r="L80" s="72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</row>
    <row r="81" spans="1:65" s="2" customFormat="1" ht="6.9" customHeight="1">
      <c r="A81" s="25"/>
      <c r="B81" s="26"/>
      <c r="C81" s="25"/>
      <c r="D81" s="25"/>
      <c r="E81" s="25"/>
      <c r="F81" s="25"/>
      <c r="G81" s="25"/>
      <c r="H81" s="25"/>
      <c r="I81" s="25"/>
      <c r="J81" s="25"/>
      <c r="K81" s="25"/>
      <c r="L81" s="72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</row>
    <row r="82" spans="1:65" s="2" customFormat="1" ht="25.65" customHeight="1">
      <c r="A82" s="25"/>
      <c r="B82" s="26"/>
      <c r="C82" s="22" t="s">
        <v>28</v>
      </c>
      <c r="D82" s="25"/>
      <c r="E82" s="25"/>
      <c r="F82" s="21" t="str">
        <f>E15</f>
        <v>Město Zásmuky</v>
      </c>
      <c r="G82" s="25"/>
      <c r="H82" s="25"/>
      <c r="I82" s="22" t="s">
        <v>34</v>
      </c>
      <c r="J82" s="23" t="str">
        <f>E21</f>
        <v>SELLA&amp;AGRETA s.r.o.</v>
      </c>
      <c r="K82" s="25"/>
      <c r="L82" s="72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</row>
    <row r="83" spans="1:65" s="2" customFormat="1" ht="15.15" customHeight="1">
      <c r="A83" s="25"/>
      <c r="B83" s="26"/>
      <c r="C83" s="22" t="s">
        <v>31</v>
      </c>
      <c r="D83" s="25"/>
      <c r="E83" s="25"/>
      <c r="F83" s="21" t="str">
        <f>IF(E18="","",E18)</f>
        <v>Společnost VZE &amp; FCC</v>
      </c>
      <c r="G83" s="25"/>
      <c r="H83" s="25"/>
      <c r="I83" s="22" t="s">
        <v>37</v>
      </c>
      <c r="J83" s="23" t="str">
        <f>E24</f>
        <v xml:space="preserve"> </v>
      </c>
      <c r="K83" s="25"/>
      <c r="L83" s="72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</row>
    <row r="84" spans="1:65" s="2" customFormat="1" ht="10.35" customHeight="1">
      <c r="A84" s="25"/>
      <c r="B84" s="26"/>
      <c r="C84" s="25"/>
      <c r="D84" s="25"/>
      <c r="E84" s="25"/>
      <c r="F84" s="25"/>
      <c r="G84" s="25"/>
      <c r="H84" s="25"/>
      <c r="I84" s="25"/>
      <c r="J84" s="25"/>
      <c r="K84" s="25"/>
      <c r="L84" s="72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</row>
    <row r="85" spans="1:65" s="11" customFormat="1" ht="29.25" customHeight="1">
      <c r="A85" s="97"/>
      <c r="B85" s="98"/>
      <c r="C85" s="99" t="s">
        <v>128</v>
      </c>
      <c r="D85" s="100" t="s">
        <v>59</v>
      </c>
      <c r="E85" s="100" t="s">
        <v>55</v>
      </c>
      <c r="F85" s="100" t="s">
        <v>56</v>
      </c>
      <c r="G85" s="100" t="s">
        <v>129</v>
      </c>
      <c r="H85" s="100" t="s">
        <v>130</v>
      </c>
      <c r="I85" s="100" t="s">
        <v>131</v>
      </c>
      <c r="J85" s="100" t="s">
        <v>118</v>
      </c>
      <c r="K85" s="101" t="s">
        <v>132</v>
      </c>
      <c r="L85" s="102"/>
      <c r="M85" s="47" t="s">
        <v>3</v>
      </c>
      <c r="N85" s="48" t="s">
        <v>44</v>
      </c>
      <c r="O85" s="48" t="s">
        <v>133</v>
      </c>
      <c r="P85" s="48" t="s">
        <v>134</v>
      </c>
      <c r="Q85" s="48" t="s">
        <v>135</v>
      </c>
      <c r="R85" s="48" t="s">
        <v>136</v>
      </c>
      <c r="S85" s="48" t="s">
        <v>137</v>
      </c>
      <c r="T85" s="49" t="s">
        <v>138</v>
      </c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</row>
    <row r="86" spans="1:65" s="2" customFormat="1" ht="22.8" customHeight="1">
      <c r="A86" s="25"/>
      <c r="B86" s="26"/>
      <c r="C86" s="54" t="s">
        <v>139</v>
      </c>
      <c r="D86" s="25"/>
      <c r="E86" s="25"/>
      <c r="F86" s="25"/>
      <c r="G86" s="25"/>
      <c r="H86" s="25"/>
      <c r="I86" s="25"/>
      <c r="J86" s="103">
        <f>BK86</f>
        <v>17060756.039999999</v>
      </c>
      <c r="K86" s="25"/>
      <c r="L86" s="26"/>
      <c r="M86" s="50"/>
      <c r="N86" s="41"/>
      <c r="O86" s="51"/>
      <c r="P86" s="104">
        <f>P87+P146</f>
        <v>0</v>
      </c>
      <c r="Q86" s="51"/>
      <c r="R86" s="104">
        <f>R87+R146</f>
        <v>39205.705620999994</v>
      </c>
      <c r="S86" s="51"/>
      <c r="T86" s="105">
        <f>T87+T146</f>
        <v>0</v>
      </c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T86" s="16" t="s">
        <v>73</v>
      </c>
      <c r="AU86" s="16" t="s">
        <v>119</v>
      </c>
      <c r="BK86" s="106">
        <f>BK87+BK146</f>
        <v>17060756.039999999</v>
      </c>
    </row>
    <row r="87" spans="1:65" s="12" customFormat="1" ht="25.95" customHeight="1">
      <c r="B87" s="107"/>
      <c r="D87" s="108" t="s">
        <v>73</v>
      </c>
      <c r="E87" s="109" t="s">
        <v>140</v>
      </c>
      <c r="F87" s="109" t="s">
        <v>141</v>
      </c>
      <c r="J87" s="110">
        <f>BK87</f>
        <v>11955470.869999999</v>
      </c>
      <c r="L87" s="107"/>
      <c r="M87" s="111"/>
      <c r="N87" s="112"/>
      <c r="O87" s="112"/>
      <c r="P87" s="113">
        <f>P88+P129+P132</f>
        <v>0</v>
      </c>
      <c r="Q87" s="112"/>
      <c r="R87" s="113">
        <f>R88+R129+R132</f>
        <v>39182.470624999994</v>
      </c>
      <c r="S87" s="112"/>
      <c r="T87" s="114">
        <f>T88+T129+T132</f>
        <v>0</v>
      </c>
      <c r="AR87" s="108" t="s">
        <v>21</v>
      </c>
      <c r="AT87" s="115" t="s">
        <v>73</v>
      </c>
      <c r="AU87" s="115" t="s">
        <v>74</v>
      </c>
      <c r="AY87" s="108" t="s">
        <v>142</v>
      </c>
      <c r="BK87" s="116">
        <f>BK88+BK129+BK132</f>
        <v>11955470.869999999</v>
      </c>
    </row>
    <row r="88" spans="1:65" s="12" customFormat="1" ht="22.8" customHeight="1">
      <c r="B88" s="107"/>
      <c r="D88" s="108" t="s">
        <v>73</v>
      </c>
      <c r="E88" s="117" t="s">
        <v>21</v>
      </c>
      <c r="F88" s="117" t="s">
        <v>143</v>
      </c>
      <c r="J88" s="118">
        <f>BK88</f>
        <v>10736235.869999999</v>
      </c>
      <c r="L88" s="107"/>
      <c r="M88" s="111"/>
      <c r="N88" s="112"/>
      <c r="O88" s="112"/>
      <c r="P88" s="113">
        <f>SUM(P89:P128)</f>
        <v>0</v>
      </c>
      <c r="Q88" s="112"/>
      <c r="R88" s="113">
        <f>SUM(R89:R128)</f>
        <v>36731.486975</v>
      </c>
      <c r="S88" s="112"/>
      <c r="T88" s="114">
        <f>SUM(T89:T128)</f>
        <v>0</v>
      </c>
      <c r="AR88" s="108" t="s">
        <v>21</v>
      </c>
      <c r="AT88" s="115" t="s">
        <v>73</v>
      </c>
      <c r="AU88" s="115" t="s">
        <v>21</v>
      </c>
      <c r="AY88" s="108" t="s">
        <v>142</v>
      </c>
      <c r="BK88" s="116">
        <f>SUM(BK89:BK128)</f>
        <v>10736235.869999999</v>
      </c>
    </row>
    <row r="89" spans="1:65" s="2" customFormat="1" ht="16.5" customHeight="1">
      <c r="A89" s="25"/>
      <c r="B89" s="119"/>
      <c r="C89" s="120" t="s">
        <v>21</v>
      </c>
      <c r="D89" s="120" t="s">
        <v>144</v>
      </c>
      <c r="E89" s="121" t="s">
        <v>145</v>
      </c>
      <c r="F89" s="122" t="s">
        <v>146</v>
      </c>
      <c r="G89" s="123" t="s">
        <v>147</v>
      </c>
      <c r="H89" s="124">
        <v>1.355</v>
      </c>
      <c r="I89" s="125">
        <v>21000</v>
      </c>
      <c r="J89" s="125">
        <f>ROUND(I89*H89,2)</f>
        <v>28455</v>
      </c>
      <c r="K89" s="122" t="s">
        <v>3</v>
      </c>
      <c r="L89" s="26"/>
      <c r="M89" s="126" t="s">
        <v>3</v>
      </c>
      <c r="N89" s="127" t="s">
        <v>45</v>
      </c>
      <c r="O89" s="128">
        <v>0</v>
      </c>
      <c r="P89" s="128">
        <f>O89*H89</f>
        <v>0</v>
      </c>
      <c r="Q89" s="128">
        <v>0</v>
      </c>
      <c r="R89" s="128">
        <f>Q89*H89</f>
        <v>0</v>
      </c>
      <c r="S89" s="128">
        <v>0</v>
      </c>
      <c r="T89" s="129">
        <f>S89*H89</f>
        <v>0</v>
      </c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R89" s="130" t="s">
        <v>148</v>
      </c>
      <c r="AT89" s="130" t="s">
        <v>144</v>
      </c>
      <c r="AU89" s="130" t="s">
        <v>84</v>
      </c>
      <c r="AY89" s="16" t="s">
        <v>142</v>
      </c>
      <c r="BE89" s="131">
        <f>IF(N89="základní",J89,0)</f>
        <v>28455</v>
      </c>
      <c r="BF89" s="131">
        <f>IF(N89="snížená",J89,0)</f>
        <v>0</v>
      </c>
      <c r="BG89" s="131">
        <f>IF(N89="zákl. přenesená",J89,0)</f>
        <v>0</v>
      </c>
      <c r="BH89" s="131">
        <f>IF(N89="sníž. přenesená",J89,0)</f>
        <v>0</v>
      </c>
      <c r="BI89" s="131">
        <f>IF(N89="nulová",J89,0)</f>
        <v>0</v>
      </c>
      <c r="BJ89" s="16" t="s">
        <v>21</v>
      </c>
      <c r="BK89" s="131">
        <f>ROUND(I89*H89,2)</f>
        <v>28455</v>
      </c>
      <c r="BL89" s="16" t="s">
        <v>148</v>
      </c>
      <c r="BM89" s="130" t="s">
        <v>149</v>
      </c>
    </row>
    <row r="90" spans="1:65" s="2" customFormat="1" ht="19.2">
      <c r="A90" s="25"/>
      <c r="B90" s="26"/>
      <c r="C90" s="25"/>
      <c r="D90" s="132" t="s">
        <v>150</v>
      </c>
      <c r="E90" s="25"/>
      <c r="F90" s="133" t="s">
        <v>151</v>
      </c>
      <c r="G90" s="25"/>
      <c r="H90" s="25"/>
      <c r="I90" s="25"/>
      <c r="J90" s="25"/>
      <c r="K90" s="25"/>
      <c r="L90" s="26"/>
      <c r="M90" s="134"/>
      <c r="N90" s="135"/>
      <c r="O90" s="43"/>
      <c r="P90" s="43"/>
      <c r="Q90" s="43"/>
      <c r="R90" s="43"/>
      <c r="S90" s="43"/>
      <c r="T90" s="44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T90" s="16" t="s">
        <v>150</v>
      </c>
      <c r="AU90" s="16" t="s">
        <v>84</v>
      </c>
    </row>
    <row r="91" spans="1:65" s="13" customFormat="1" ht="20.399999999999999">
      <c r="B91" s="136"/>
      <c r="D91" s="132" t="s">
        <v>152</v>
      </c>
      <c r="E91" s="137" t="s">
        <v>3</v>
      </c>
      <c r="F91" s="138" t="s">
        <v>153</v>
      </c>
      <c r="H91" s="139">
        <v>1.355</v>
      </c>
      <c r="L91" s="136"/>
      <c r="M91" s="140"/>
      <c r="N91" s="141"/>
      <c r="O91" s="141"/>
      <c r="P91" s="141"/>
      <c r="Q91" s="141"/>
      <c r="R91" s="141"/>
      <c r="S91" s="141"/>
      <c r="T91" s="142"/>
      <c r="AT91" s="137" t="s">
        <v>152</v>
      </c>
      <c r="AU91" s="137" t="s">
        <v>84</v>
      </c>
      <c r="AV91" s="13" t="s">
        <v>84</v>
      </c>
      <c r="AW91" s="13" t="s">
        <v>33</v>
      </c>
      <c r="AX91" s="13" t="s">
        <v>21</v>
      </c>
      <c r="AY91" s="137" t="s">
        <v>142</v>
      </c>
    </row>
    <row r="92" spans="1:65" s="2" customFormat="1" ht="21.75" customHeight="1">
      <c r="A92" s="25"/>
      <c r="B92" s="119"/>
      <c r="C92" s="120" t="s">
        <v>84</v>
      </c>
      <c r="D92" s="120" t="s">
        <v>144</v>
      </c>
      <c r="E92" s="121" t="s">
        <v>154</v>
      </c>
      <c r="F92" s="122" t="s">
        <v>155</v>
      </c>
      <c r="G92" s="123" t="s">
        <v>156</v>
      </c>
      <c r="H92" s="124">
        <v>1400</v>
      </c>
      <c r="I92" s="125">
        <v>30</v>
      </c>
      <c r="J92" s="125">
        <f>ROUND(I92*H92,2)</f>
        <v>42000</v>
      </c>
      <c r="K92" s="122" t="s">
        <v>3</v>
      </c>
      <c r="L92" s="26"/>
      <c r="M92" s="126" t="s">
        <v>3</v>
      </c>
      <c r="N92" s="127" t="s">
        <v>45</v>
      </c>
      <c r="O92" s="128">
        <v>0</v>
      </c>
      <c r="P92" s="128">
        <f>O92*H92</f>
        <v>0</v>
      </c>
      <c r="Q92" s="128">
        <v>0</v>
      </c>
      <c r="R92" s="128">
        <f>Q92*H92</f>
        <v>0</v>
      </c>
      <c r="S92" s="128">
        <v>0</v>
      </c>
      <c r="T92" s="129">
        <f>S92*H92</f>
        <v>0</v>
      </c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R92" s="130" t="s">
        <v>148</v>
      </c>
      <c r="AT92" s="130" t="s">
        <v>144</v>
      </c>
      <c r="AU92" s="130" t="s">
        <v>84</v>
      </c>
      <c r="AY92" s="16" t="s">
        <v>142</v>
      </c>
      <c r="BE92" s="131">
        <f>IF(N92="základní",J92,0)</f>
        <v>42000</v>
      </c>
      <c r="BF92" s="131">
        <f>IF(N92="snížená",J92,0)</f>
        <v>0</v>
      </c>
      <c r="BG92" s="131">
        <f>IF(N92="zákl. přenesená",J92,0)</f>
        <v>0</v>
      </c>
      <c r="BH92" s="131">
        <f>IF(N92="sníž. přenesená",J92,0)</f>
        <v>0</v>
      </c>
      <c r="BI92" s="131">
        <f>IF(N92="nulová",J92,0)</f>
        <v>0</v>
      </c>
      <c r="BJ92" s="16" t="s">
        <v>21</v>
      </c>
      <c r="BK92" s="131">
        <f>ROUND(I92*H92,2)</f>
        <v>42000</v>
      </c>
      <c r="BL92" s="16" t="s">
        <v>148</v>
      </c>
      <c r="BM92" s="130" t="s">
        <v>157</v>
      </c>
    </row>
    <row r="93" spans="1:65" s="13" customFormat="1" ht="20.399999999999999">
      <c r="B93" s="136"/>
      <c r="D93" s="132" t="s">
        <v>152</v>
      </c>
      <c r="E93" s="137" t="s">
        <v>3</v>
      </c>
      <c r="F93" s="138" t="s">
        <v>158</v>
      </c>
      <c r="H93" s="139">
        <v>1400.0000000000002</v>
      </c>
      <c r="L93" s="136"/>
      <c r="M93" s="140"/>
      <c r="N93" s="141"/>
      <c r="O93" s="141"/>
      <c r="P93" s="141"/>
      <c r="Q93" s="141"/>
      <c r="R93" s="141"/>
      <c r="S93" s="141"/>
      <c r="T93" s="142"/>
      <c r="AT93" s="137" t="s">
        <v>152</v>
      </c>
      <c r="AU93" s="137" t="s">
        <v>84</v>
      </c>
      <c r="AV93" s="13" t="s">
        <v>84</v>
      </c>
      <c r="AW93" s="13" t="s">
        <v>33</v>
      </c>
      <c r="AX93" s="13" t="s">
        <v>21</v>
      </c>
      <c r="AY93" s="137" t="s">
        <v>142</v>
      </c>
    </row>
    <row r="94" spans="1:65" s="2" customFormat="1" ht="21.75" customHeight="1">
      <c r="A94" s="25"/>
      <c r="B94" s="119"/>
      <c r="C94" s="120" t="s">
        <v>159</v>
      </c>
      <c r="D94" s="120" t="s">
        <v>144</v>
      </c>
      <c r="E94" s="121" t="s">
        <v>160</v>
      </c>
      <c r="F94" s="122" t="s">
        <v>161</v>
      </c>
      <c r="G94" s="123" t="s">
        <v>156</v>
      </c>
      <c r="H94" s="124">
        <v>1400</v>
      </c>
      <c r="I94" s="125">
        <v>15</v>
      </c>
      <c r="J94" s="125">
        <f>ROUND(I94*H94,2)</f>
        <v>21000</v>
      </c>
      <c r="K94" s="122" t="s">
        <v>3</v>
      </c>
      <c r="L94" s="26"/>
      <c r="M94" s="126" t="s">
        <v>3</v>
      </c>
      <c r="N94" s="127" t="s">
        <v>45</v>
      </c>
      <c r="O94" s="128">
        <v>0</v>
      </c>
      <c r="P94" s="128">
        <f>O94*H94</f>
        <v>0</v>
      </c>
      <c r="Q94" s="128">
        <v>5.0000000000000002E-5</v>
      </c>
      <c r="R94" s="128">
        <f>Q94*H94</f>
        <v>7.0000000000000007E-2</v>
      </c>
      <c r="S94" s="128">
        <v>0</v>
      </c>
      <c r="T94" s="129">
        <f>S94*H94</f>
        <v>0</v>
      </c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R94" s="130" t="s">
        <v>148</v>
      </c>
      <c r="AT94" s="130" t="s">
        <v>144</v>
      </c>
      <c r="AU94" s="130" t="s">
        <v>84</v>
      </c>
      <c r="AY94" s="16" t="s">
        <v>142</v>
      </c>
      <c r="BE94" s="131">
        <f>IF(N94="základní",J94,0)</f>
        <v>21000</v>
      </c>
      <c r="BF94" s="131">
        <f>IF(N94="snížená",J94,0)</f>
        <v>0</v>
      </c>
      <c r="BG94" s="131">
        <f>IF(N94="zákl. přenesená",J94,0)</f>
        <v>0</v>
      </c>
      <c r="BH94" s="131">
        <f>IF(N94="sníž. přenesená",J94,0)</f>
        <v>0</v>
      </c>
      <c r="BI94" s="131">
        <f>IF(N94="nulová",J94,0)</f>
        <v>0</v>
      </c>
      <c r="BJ94" s="16" t="s">
        <v>21</v>
      </c>
      <c r="BK94" s="131">
        <f>ROUND(I94*H94,2)</f>
        <v>21000</v>
      </c>
      <c r="BL94" s="16" t="s">
        <v>148</v>
      </c>
      <c r="BM94" s="130" t="s">
        <v>162</v>
      </c>
    </row>
    <row r="95" spans="1:65" s="13" customFormat="1" ht="20.399999999999999">
      <c r="B95" s="136"/>
      <c r="D95" s="132" t="s">
        <v>152</v>
      </c>
      <c r="E95" s="137" t="s">
        <v>3</v>
      </c>
      <c r="F95" s="138" t="s">
        <v>158</v>
      </c>
      <c r="H95" s="139">
        <v>1400.0000000000002</v>
      </c>
      <c r="L95" s="136"/>
      <c r="M95" s="140"/>
      <c r="N95" s="141"/>
      <c r="O95" s="141"/>
      <c r="P95" s="141"/>
      <c r="Q95" s="141"/>
      <c r="R95" s="141"/>
      <c r="S95" s="141"/>
      <c r="T95" s="142"/>
      <c r="AT95" s="137" t="s">
        <v>152</v>
      </c>
      <c r="AU95" s="137" t="s">
        <v>84</v>
      </c>
      <c r="AV95" s="13" t="s">
        <v>84</v>
      </c>
      <c r="AW95" s="13" t="s">
        <v>33</v>
      </c>
      <c r="AX95" s="13" t="s">
        <v>21</v>
      </c>
      <c r="AY95" s="137" t="s">
        <v>142</v>
      </c>
    </row>
    <row r="96" spans="1:65" s="2" customFormat="1" ht="16.5" customHeight="1">
      <c r="A96" s="25"/>
      <c r="B96" s="119"/>
      <c r="C96" s="120" t="s">
        <v>148</v>
      </c>
      <c r="D96" s="120" t="s">
        <v>144</v>
      </c>
      <c r="E96" s="121" t="s">
        <v>163</v>
      </c>
      <c r="F96" s="122" t="s">
        <v>164</v>
      </c>
      <c r="G96" s="123" t="s">
        <v>165</v>
      </c>
      <c r="H96" s="124">
        <v>30</v>
      </c>
      <c r="I96" s="125">
        <v>300</v>
      </c>
      <c r="J96" s="125">
        <f>ROUND(I96*H96,2)</f>
        <v>9000</v>
      </c>
      <c r="K96" s="122" t="s">
        <v>3</v>
      </c>
      <c r="L96" s="26"/>
      <c r="M96" s="126" t="s">
        <v>3</v>
      </c>
      <c r="N96" s="127" t="s">
        <v>45</v>
      </c>
      <c r="O96" s="128">
        <v>0</v>
      </c>
      <c r="P96" s="128">
        <f>O96*H96</f>
        <v>0</v>
      </c>
      <c r="Q96" s="128">
        <v>0</v>
      </c>
      <c r="R96" s="128">
        <f>Q96*H96</f>
        <v>0</v>
      </c>
      <c r="S96" s="128">
        <v>0</v>
      </c>
      <c r="T96" s="129">
        <f>S96*H96</f>
        <v>0</v>
      </c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R96" s="130" t="s">
        <v>148</v>
      </c>
      <c r="AT96" s="130" t="s">
        <v>144</v>
      </c>
      <c r="AU96" s="130" t="s">
        <v>84</v>
      </c>
      <c r="AY96" s="16" t="s">
        <v>142</v>
      </c>
      <c r="BE96" s="131">
        <f>IF(N96="základní",J96,0)</f>
        <v>9000</v>
      </c>
      <c r="BF96" s="131">
        <f>IF(N96="snížená",J96,0)</f>
        <v>0</v>
      </c>
      <c r="BG96" s="131">
        <f>IF(N96="zákl. přenesená",J96,0)</f>
        <v>0</v>
      </c>
      <c r="BH96" s="131">
        <f>IF(N96="sníž. přenesená",J96,0)</f>
        <v>0</v>
      </c>
      <c r="BI96" s="131">
        <f>IF(N96="nulová",J96,0)</f>
        <v>0</v>
      </c>
      <c r="BJ96" s="16" t="s">
        <v>21</v>
      </c>
      <c r="BK96" s="131">
        <f>ROUND(I96*H96,2)</f>
        <v>9000</v>
      </c>
      <c r="BL96" s="16" t="s">
        <v>148</v>
      </c>
      <c r="BM96" s="130" t="s">
        <v>166</v>
      </c>
    </row>
    <row r="97" spans="1:65" s="2" customFormat="1" ht="19.2">
      <c r="A97" s="25"/>
      <c r="B97" s="26"/>
      <c r="C97" s="25"/>
      <c r="D97" s="132" t="s">
        <v>150</v>
      </c>
      <c r="E97" s="25"/>
      <c r="F97" s="133" t="s">
        <v>167</v>
      </c>
      <c r="G97" s="25"/>
      <c r="H97" s="25"/>
      <c r="I97" s="25"/>
      <c r="J97" s="25"/>
      <c r="K97" s="25"/>
      <c r="L97" s="26"/>
      <c r="M97" s="134"/>
      <c r="N97" s="135"/>
      <c r="O97" s="43"/>
      <c r="P97" s="43"/>
      <c r="Q97" s="43"/>
      <c r="R97" s="43"/>
      <c r="S97" s="43"/>
      <c r="T97" s="44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T97" s="16" t="s">
        <v>150</v>
      </c>
      <c r="AU97" s="16" t="s">
        <v>84</v>
      </c>
    </row>
    <row r="98" spans="1:65" s="13" customFormat="1" ht="30.6">
      <c r="B98" s="136"/>
      <c r="D98" s="132" t="s">
        <v>152</v>
      </c>
      <c r="E98" s="137" t="s">
        <v>3</v>
      </c>
      <c r="F98" s="138" t="s">
        <v>168</v>
      </c>
      <c r="H98" s="139">
        <v>30</v>
      </c>
      <c r="L98" s="136"/>
      <c r="M98" s="140"/>
      <c r="N98" s="141"/>
      <c r="O98" s="141"/>
      <c r="P98" s="141"/>
      <c r="Q98" s="141"/>
      <c r="R98" s="141"/>
      <c r="S98" s="141"/>
      <c r="T98" s="142"/>
      <c r="AT98" s="137" t="s">
        <v>152</v>
      </c>
      <c r="AU98" s="137" t="s">
        <v>84</v>
      </c>
      <c r="AV98" s="13" t="s">
        <v>84</v>
      </c>
      <c r="AW98" s="13" t="s">
        <v>33</v>
      </c>
      <c r="AX98" s="13" t="s">
        <v>21</v>
      </c>
      <c r="AY98" s="137" t="s">
        <v>142</v>
      </c>
    </row>
    <row r="99" spans="1:65" s="2" customFormat="1" ht="16.5" customHeight="1">
      <c r="A99" s="25"/>
      <c r="B99" s="119"/>
      <c r="C99" s="120" t="s">
        <v>169</v>
      </c>
      <c r="D99" s="120" t="s">
        <v>144</v>
      </c>
      <c r="E99" s="121" t="s">
        <v>170</v>
      </c>
      <c r="F99" s="122" t="s">
        <v>171</v>
      </c>
      <c r="G99" s="123" t="s">
        <v>165</v>
      </c>
      <c r="H99" s="124">
        <v>30</v>
      </c>
      <c r="I99" s="125">
        <v>300</v>
      </c>
      <c r="J99" s="125">
        <f>ROUND(I99*H99,2)</f>
        <v>9000</v>
      </c>
      <c r="K99" s="122" t="s">
        <v>3</v>
      </c>
      <c r="L99" s="26"/>
      <c r="M99" s="126" t="s">
        <v>3</v>
      </c>
      <c r="N99" s="127" t="s">
        <v>45</v>
      </c>
      <c r="O99" s="128">
        <v>0</v>
      </c>
      <c r="P99" s="128">
        <f>O99*H99</f>
        <v>0</v>
      </c>
      <c r="Q99" s="128">
        <v>1.0000000000000001E-5</v>
      </c>
      <c r="R99" s="128">
        <f>Q99*H99</f>
        <v>3.0000000000000003E-4</v>
      </c>
      <c r="S99" s="128">
        <v>0</v>
      </c>
      <c r="T99" s="129">
        <f>S99*H99</f>
        <v>0</v>
      </c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R99" s="130" t="s">
        <v>148</v>
      </c>
      <c r="AT99" s="130" t="s">
        <v>144</v>
      </c>
      <c r="AU99" s="130" t="s">
        <v>84</v>
      </c>
      <c r="AY99" s="16" t="s">
        <v>142</v>
      </c>
      <c r="BE99" s="131">
        <f>IF(N99="základní",J99,0)</f>
        <v>9000</v>
      </c>
      <c r="BF99" s="131">
        <f>IF(N99="snížená",J99,0)</f>
        <v>0</v>
      </c>
      <c r="BG99" s="131">
        <f>IF(N99="zákl. přenesená",J99,0)</f>
        <v>0</v>
      </c>
      <c r="BH99" s="131">
        <f>IF(N99="sníž. přenesená",J99,0)</f>
        <v>0</v>
      </c>
      <c r="BI99" s="131">
        <f>IF(N99="nulová",J99,0)</f>
        <v>0</v>
      </c>
      <c r="BJ99" s="16" t="s">
        <v>21</v>
      </c>
      <c r="BK99" s="131">
        <f>ROUND(I99*H99,2)</f>
        <v>9000</v>
      </c>
      <c r="BL99" s="16" t="s">
        <v>148</v>
      </c>
      <c r="BM99" s="130" t="s">
        <v>172</v>
      </c>
    </row>
    <row r="100" spans="1:65" s="13" customFormat="1" ht="30.6">
      <c r="B100" s="136"/>
      <c r="D100" s="132" t="s">
        <v>152</v>
      </c>
      <c r="E100" s="137" t="s">
        <v>3</v>
      </c>
      <c r="F100" s="138" t="s">
        <v>173</v>
      </c>
      <c r="H100" s="139">
        <v>30</v>
      </c>
      <c r="L100" s="136"/>
      <c r="M100" s="140"/>
      <c r="N100" s="141"/>
      <c r="O100" s="141"/>
      <c r="P100" s="141"/>
      <c r="Q100" s="141"/>
      <c r="R100" s="141"/>
      <c r="S100" s="141"/>
      <c r="T100" s="142"/>
      <c r="AT100" s="137" t="s">
        <v>152</v>
      </c>
      <c r="AU100" s="137" t="s">
        <v>84</v>
      </c>
      <c r="AV100" s="13" t="s">
        <v>84</v>
      </c>
      <c r="AW100" s="13" t="s">
        <v>33</v>
      </c>
      <c r="AX100" s="13" t="s">
        <v>21</v>
      </c>
      <c r="AY100" s="137" t="s">
        <v>142</v>
      </c>
    </row>
    <row r="101" spans="1:65" s="2" customFormat="1" ht="33" customHeight="1">
      <c r="A101" s="25"/>
      <c r="B101" s="119"/>
      <c r="C101" s="120" t="s">
        <v>174</v>
      </c>
      <c r="D101" s="120" t="s">
        <v>144</v>
      </c>
      <c r="E101" s="121" t="s">
        <v>175</v>
      </c>
      <c r="F101" s="122" t="s">
        <v>176</v>
      </c>
      <c r="G101" s="123" t="s">
        <v>156</v>
      </c>
      <c r="H101" s="124">
        <v>13860</v>
      </c>
      <c r="I101" s="125">
        <v>29</v>
      </c>
      <c r="J101" s="125">
        <f>ROUND(I101*H101,2)</f>
        <v>401940</v>
      </c>
      <c r="K101" s="122" t="s">
        <v>3</v>
      </c>
      <c r="L101" s="26"/>
      <c r="M101" s="126" t="s">
        <v>3</v>
      </c>
      <c r="N101" s="127" t="s">
        <v>45</v>
      </c>
      <c r="O101" s="128">
        <v>0</v>
      </c>
      <c r="P101" s="128">
        <f>O101*H101</f>
        <v>0</v>
      </c>
      <c r="Q101" s="128">
        <v>0</v>
      </c>
      <c r="R101" s="128">
        <f>Q101*H101</f>
        <v>0</v>
      </c>
      <c r="S101" s="128">
        <v>0</v>
      </c>
      <c r="T101" s="129">
        <f>S101*H101</f>
        <v>0</v>
      </c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R101" s="130" t="s">
        <v>148</v>
      </c>
      <c r="AT101" s="130" t="s">
        <v>144</v>
      </c>
      <c r="AU101" s="130" t="s">
        <v>84</v>
      </c>
      <c r="AY101" s="16" t="s">
        <v>142</v>
      </c>
      <c r="BE101" s="131">
        <f>IF(N101="základní",J101,0)</f>
        <v>401940</v>
      </c>
      <c r="BF101" s="131">
        <f>IF(N101="snížená",J101,0)</f>
        <v>0</v>
      </c>
      <c r="BG101" s="131">
        <f>IF(N101="zákl. přenesená",J101,0)</f>
        <v>0</v>
      </c>
      <c r="BH101" s="131">
        <f>IF(N101="sníž. přenesená",J101,0)</f>
        <v>0</v>
      </c>
      <c r="BI101" s="131">
        <f>IF(N101="nulová",J101,0)</f>
        <v>0</v>
      </c>
      <c r="BJ101" s="16" t="s">
        <v>21</v>
      </c>
      <c r="BK101" s="131">
        <f>ROUND(I101*H101,2)</f>
        <v>401940</v>
      </c>
      <c r="BL101" s="16" t="s">
        <v>148</v>
      </c>
      <c r="BM101" s="130" t="s">
        <v>177</v>
      </c>
    </row>
    <row r="102" spans="1:65" s="13" customFormat="1">
      <c r="B102" s="136"/>
      <c r="D102" s="132" t="s">
        <v>152</v>
      </c>
      <c r="E102" s="137" t="s">
        <v>3</v>
      </c>
      <c r="F102" s="138" t="s">
        <v>178</v>
      </c>
      <c r="H102" s="139">
        <v>13860</v>
      </c>
      <c r="L102" s="136"/>
      <c r="M102" s="140"/>
      <c r="N102" s="141"/>
      <c r="O102" s="141"/>
      <c r="P102" s="141"/>
      <c r="Q102" s="141"/>
      <c r="R102" s="141"/>
      <c r="S102" s="141"/>
      <c r="T102" s="142"/>
      <c r="AT102" s="137" t="s">
        <v>152</v>
      </c>
      <c r="AU102" s="137" t="s">
        <v>84</v>
      </c>
      <c r="AV102" s="13" t="s">
        <v>84</v>
      </c>
      <c r="AW102" s="13" t="s">
        <v>33</v>
      </c>
      <c r="AX102" s="13" t="s">
        <v>21</v>
      </c>
      <c r="AY102" s="137" t="s">
        <v>142</v>
      </c>
    </row>
    <row r="103" spans="1:65" s="2" customFormat="1" ht="33" customHeight="1">
      <c r="A103" s="25"/>
      <c r="B103" s="119"/>
      <c r="C103" s="120" t="s">
        <v>179</v>
      </c>
      <c r="D103" s="120" t="s">
        <v>144</v>
      </c>
      <c r="E103" s="121" t="s">
        <v>180</v>
      </c>
      <c r="F103" s="122" t="s">
        <v>181</v>
      </c>
      <c r="G103" s="123" t="s">
        <v>182</v>
      </c>
      <c r="H103" s="124">
        <v>4900</v>
      </c>
      <c r="I103" s="125">
        <v>45</v>
      </c>
      <c r="J103" s="125">
        <f>ROUND(I103*H103,2)</f>
        <v>220500</v>
      </c>
      <c r="K103" s="122" t="s">
        <v>3</v>
      </c>
      <c r="L103" s="26"/>
      <c r="M103" s="126" t="s">
        <v>3</v>
      </c>
      <c r="N103" s="127" t="s">
        <v>45</v>
      </c>
      <c r="O103" s="128">
        <v>0</v>
      </c>
      <c r="P103" s="128">
        <f>O103*H103</f>
        <v>0</v>
      </c>
      <c r="Q103" s="128">
        <v>0</v>
      </c>
      <c r="R103" s="128">
        <f>Q103*H103</f>
        <v>0</v>
      </c>
      <c r="S103" s="128">
        <v>0</v>
      </c>
      <c r="T103" s="129">
        <f>S103*H103</f>
        <v>0</v>
      </c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R103" s="130" t="s">
        <v>148</v>
      </c>
      <c r="AT103" s="130" t="s">
        <v>144</v>
      </c>
      <c r="AU103" s="130" t="s">
        <v>84</v>
      </c>
      <c r="AY103" s="16" t="s">
        <v>142</v>
      </c>
      <c r="BE103" s="131">
        <f>IF(N103="základní",J103,0)</f>
        <v>220500</v>
      </c>
      <c r="BF103" s="131">
        <f>IF(N103="snížená",J103,0)</f>
        <v>0</v>
      </c>
      <c r="BG103" s="131">
        <f>IF(N103="zákl. přenesená",J103,0)</f>
        <v>0</v>
      </c>
      <c r="BH103" s="131">
        <f>IF(N103="sníž. přenesená",J103,0)</f>
        <v>0</v>
      </c>
      <c r="BI103" s="131">
        <f>IF(N103="nulová",J103,0)</f>
        <v>0</v>
      </c>
      <c r="BJ103" s="16" t="s">
        <v>21</v>
      </c>
      <c r="BK103" s="131">
        <f>ROUND(I103*H103,2)</f>
        <v>220500</v>
      </c>
      <c r="BL103" s="16" t="s">
        <v>148</v>
      </c>
      <c r="BM103" s="130" t="s">
        <v>183</v>
      </c>
    </row>
    <row r="104" spans="1:65" s="13" customFormat="1" ht="20.399999999999999">
      <c r="B104" s="136"/>
      <c r="D104" s="132" t="s">
        <v>152</v>
      </c>
      <c r="E104" s="137" t="s">
        <v>3</v>
      </c>
      <c r="F104" s="138" t="s">
        <v>184</v>
      </c>
      <c r="H104" s="139">
        <v>4900</v>
      </c>
      <c r="L104" s="136"/>
      <c r="M104" s="140"/>
      <c r="N104" s="141"/>
      <c r="O104" s="141"/>
      <c r="P104" s="141"/>
      <c r="Q104" s="141"/>
      <c r="R104" s="141"/>
      <c r="S104" s="141"/>
      <c r="T104" s="142"/>
      <c r="AT104" s="137" t="s">
        <v>152</v>
      </c>
      <c r="AU104" s="137" t="s">
        <v>84</v>
      </c>
      <c r="AV104" s="13" t="s">
        <v>84</v>
      </c>
      <c r="AW104" s="13" t="s">
        <v>33</v>
      </c>
      <c r="AX104" s="13" t="s">
        <v>21</v>
      </c>
      <c r="AY104" s="137" t="s">
        <v>142</v>
      </c>
    </row>
    <row r="105" spans="1:65" s="2" customFormat="1" ht="16.5" customHeight="1">
      <c r="A105" s="25"/>
      <c r="B105" s="119"/>
      <c r="C105" s="120" t="s">
        <v>185</v>
      </c>
      <c r="D105" s="120" t="s">
        <v>144</v>
      </c>
      <c r="E105" s="121" t="s">
        <v>186</v>
      </c>
      <c r="F105" s="122" t="s">
        <v>187</v>
      </c>
      <c r="G105" s="123" t="s">
        <v>182</v>
      </c>
      <c r="H105" s="124">
        <v>9621.92</v>
      </c>
      <c r="I105" s="125">
        <v>66</v>
      </c>
      <c r="J105" s="125">
        <f>ROUND(I105*H105,2)</f>
        <v>635046.72</v>
      </c>
      <c r="K105" s="122" t="s">
        <v>3</v>
      </c>
      <c r="L105" s="26"/>
      <c r="M105" s="126" t="s">
        <v>3</v>
      </c>
      <c r="N105" s="127" t="s">
        <v>45</v>
      </c>
      <c r="O105" s="128">
        <v>0</v>
      </c>
      <c r="P105" s="128">
        <f>O105*H105</f>
        <v>0</v>
      </c>
      <c r="Q105" s="128">
        <v>0</v>
      </c>
      <c r="R105" s="128">
        <f>Q105*H105</f>
        <v>0</v>
      </c>
      <c r="S105" s="128">
        <v>0</v>
      </c>
      <c r="T105" s="129">
        <f>S105*H105</f>
        <v>0</v>
      </c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R105" s="130" t="s">
        <v>148</v>
      </c>
      <c r="AT105" s="130" t="s">
        <v>144</v>
      </c>
      <c r="AU105" s="130" t="s">
        <v>84</v>
      </c>
      <c r="AY105" s="16" t="s">
        <v>142</v>
      </c>
      <c r="BE105" s="131">
        <f>IF(N105="základní",J105,0)</f>
        <v>635046.72</v>
      </c>
      <c r="BF105" s="131">
        <f>IF(N105="snížená",J105,0)</f>
        <v>0</v>
      </c>
      <c r="BG105" s="131">
        <f>IF(N105="zákl. přenesená",J105,0)</f>
        <v>0</v>
      </c>
      <c r="BH105" s="131">
        <f>IF(N105="sníž. přenesená",J105,0)</f>
        <v>0</v>
      </c>
      <c r="BI105" s="131">
        <f>IF(N105="nulová",J105,0)</f>
        <v>0</v>
      </c>
      <c r="BJ105" s="16" t="s">
        <v>21</v>
      </c>
      <c r="BK105" s="131">
        <f>ROUND(I105*H105,2)</f>
        <v>635046.72</v>
      </c>
      <c r="BL105" s="16" t="s">
        <v>148</v>
      </c>
      <c r="BM105" s="130" t="s">
        <v>188</v>
      </c>
    </row>
    <row r="106" spans="1:65" s="13" customFormat="1" ht="30.6">
      <c r="B106" s="136"/>
      <c r="D106" s="132" t="s">
        <v>152</v>
      </c>
      <c r="E106" s="137" t="s">
        <v>3</v>
      </c>
      <c r="F106" s="138" t="s">
        <v>189</v>
      </c>
      <c r="H106" s="139">
        <v>9621.92</v>
      </c>
      <c r="L106" s="136"/>
      <c r="M106" s="140"/>
      <c r="N106" s="141"/>
      <c r="O106" s="141"/>
      <c r="P106" s="141"/>
      <c r="Q106" s="141"/>
      <c r="R106" s="141"/>
      <c r="S106" s="141"/>
      <c r="T106" s="142"/>
      <c r="AT106" s="137" t="s">
        <v>152</v>
      </c>
      <c r="AU106" s="137" t="s">
        <v>84</v>
      </c>
      <c r="AV106" s="13" t="s">
        <v>84</v>
      </c>
      <c r="AW106" s="13" t="s">
        <v>33</v>
      </c>
      <c r="AX106" s="13" t="s">
        <v>21</v>
      </c>
      <c r="AY106" s="137" t="s">
        <v>142</v>
      </c>
    </row>
    <row r="107" spans="1:65" s="2" customFormat="1" ht="33" customHeight="1">
      <c r="A107" s="25"/>
      <c r="B107" s="119"/>
      <c r="C107" s="120" t="s">
        <v>190</v>
      </c>
      <c r="D107" s="120" t="s">
        <v>144</v>
      </c>
      <c r="E107" s="121" t="s">
        <v>191</v>
      </c>
      <c r="F107" s="122" t="s">
        <v>192</v>
      </c>
      <c r="G107" s="123" t="s">
        <v>182</v>
      </c>
      <c r="H107" s="124">
        <v>9500</v>
      </c>
      <c r="I107" s="125">
        <v>48</v>
      </c>
      <c r="J107" s="125">
        <f>ROUND(I107*H107,2)</f>
        <v>456000</v>
      </c>
      <c r="K107" s="122" t="s">
        <v>3</v>
      </c>
      <c r="L107" s="26"/>
      <c r="M107" s="126" t="s">
        <v>3</v>
      </c>
      <c r="N107" s="127" t="s">
        <v>45</v>
      </c>
      <c r="O107" s="128">
        <v>0</v>
      </c>
      <c r="P107" s="128">
        <f>O107*H107</f>
        <v>0</v>
      </c>
      <c r="Q107" s="128">
        <v>0</v>
      </c>
      <c r="R107" s="128">
        <f>Q107*H107</f>
        <v>0</v>
      </c>
      <c r="S107" s="128">
        <v>0</v>
      </c>
      <c r="T107" s="129">
        <f>S107*H107</f>
        <v>0</v>
      </c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R107" s="130" t="s">
        <v>148</v>
      </c>
      <c r="AT107" s="130" t="s">
        <v>144</v>
      </c>
      <c r="AU107" s="130" t="s">
        <v>84</v>
      </c>
      <c r="AY107" s="16" t="s">
        <v>142</v>
      </c>
      <c r="BE107" s="131">
        <f>IF(N107="základní",J107,0)</f>
        <v>456000</v>
      </c>
      <c r="BF107" s="131">
        <f>IF(N107="snížená",J107,0)</f>
        <v>0</v>
      </c>
      <c r="BG107" s="131">
        <f>IF(N107="zákl. přenesená",J107,0)</f>
        <v>0</v>
      </c>
      <c r="BH107" s="131">
        <f>IF(N107="sníž. přenesená",J107,0)</f>
        <v>0</v>
      </c>
      <c r="BI107" s="131">
        <f>IF(N107="nulová",J107,0)</f>
        <v>0</v>
      </c>
      <c r="BJ107" s="16" t="s">
        <v>21</v>
      </c>
      <c r="BK107" s="131">
        <f>ROUND(I107*H107,2)</f>
        <v>456000</v>
      </c>
      <c r="BL107" s="16" t="s">
        <v>148</v>
      </c>
      <c r="BM107" s="130" t="s">
        <v>193</v>
      </c>
    </row>
    <row r="108" spans="1:65" s="13" customFormat="1" ht="20.399999999999999">
      <c r="B108" s="136"/>
      <c r="D108" s="132" t="s">
        <v>152</v>
      </c>
      <c r="E108" s="137" t="s">
        <v>3</v>
      </c>
      <c r="F108" s="138" t="s">
        <v>194</v>
      </c>
      <c r="H108" s="139">
        <v>9500</v>
      </c>
      <c r="L108" s="136"/>
      <c r="M108" s="140"/>
      <c r="N108" s="141"/>
      <c r="O108" s="141"/>
      <c r="P108" s="141"/>
      <c r="Q108" s="141"/>
      <c r="R108" s="141"/>
      <c r="S108" s="141"/>
      <c r="T108" s="142"/>
      <c r="AT108" s="137" t="s">
        <v>152</v>
      </c>
      <c r="AU108" s="137" t="s">
        <v>84</v>
      </c>
      <c r="AV108" s="13" t="s">
        <v>84</v>
      </c>
      <c r="AW108" s="13" t="s">
        <v>33</v>
      </c>
      <c r="AX108" s="13" t="s">
        <v>21</v>
      </c>
      <c r="AY108" s="137" t="s">
        <v>142</v>
      </c>
    </row>
    <row r="109" spans="1:65" s="2" customFormat="1" ht="33" customHeight="1">
      <c r="A109" s="25"/>
      <c r="B109" s="119"/>
      <c r="C109" s="143" t="s">
        <v>26</v>
      </c>
      <c r="D109" s="143" t="s">
        <v>195</v>
      </c>
      <c r="E109" s="144" t="s">
        <v>196</v>
      </c>
      <c r="F109" s="145" t="s">
        <v>197</v>
      </c>
      <c r="G109" s="146" t="s">
        <v>198</v>
      </c>
      <c r="H109" s="147">
        <v>19000</v>
      </c>
      <c r="I109" s="148">
        <v>150</v>
      </c>
      <c r="J109" s="148">
        <f>ROUND(I109*H109,2)</f>
        <v>2850000</v>
      </c>
      <c r="K109" s="145" t="s">
        <v>3</v>
      </c>
      <c r="L109" s="149"/>
      <c r="M109" s="150" t="s">
        <v>3</v>
      </c>
      <c r="N109" s="151" t="s">
        <v>45</v>
      </c>
      <c r="O109" s="128">
        <v>0</v>
      </c>
      <c r="P109" s="128">
        <f>O109*H109</f>
        <v>0</v>
      </c>
      <c r="Q109" s="128">
        <v>1</v>
      </c>
      <c r="R109" s="128">
        <f>Q109*H109</f>
        <v>19000</v>
      </c>
      <c r="S109" s="128">
        <v>0</v>
      </c>
      <c r="T109" s="129">
        <f>S109*H109</f>
        <v>0</v>
      </c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R109" s="130" t="s">
        <v>199</v>
      </c>
      <c r="AT109" s="130" t="s">
        <v>195</v>
      </c>
      <c r="AU109" s="130" t="s">
        <v>84</v>
      </c>
      <c r="AY109" s="16" t="s">
        <v>142</v>
      </c>
      <c r="BE109" s="131">
        <f>IF(N109="základní",J109,0)</f>
        <v>2850000</v>
      </c>
      <c r="BF109" s="131">
        <f>IF(N109="snížená",J109,0)</f>
        <v>0</v>
      </c>
      <c r="BG109" s="131">
        <f>IF(N109="zákl. přenesená",J109,0)</f>
        <v>0</v>
      </c>
      <c r="BH109" s="131">
        <f>IF(N109="sníž. přenesená",J109,0)</f>
        <v>0</v>
      </c>
      <c r="BI109" s="131">
        <f>IF(N109="nulová",J109,0)</f>
        <v>0</v>
      </c>
      <c r="BJ109" s="16" t="s">
        <v>21</v>
      </c>
      <c r="BK109" s="131">
        <f>ROUND(I109*H109,2)</f>
        <v>2850000</v>
      </c>
      <c r="BL109" s="16" t="s">
        <v>199</v>
      </c>
      <c r="BM109" s="130" t="s">
        <v>200</v>
      </c>
    </row>
    <row r="110" spans="1:65" s="13" customFormat="1">
      <c r="B110" s="136"/>
      <c r="D110" s="132" t="s">
        <v>152</v>
      </c>
      <c r="E110" s="137" t="s">
        <v>3</v>
      </c>
      <c r="F110" s="138" t="s">
        <v>201</v>
      </c>
      <c r="H110" s="139">
        <v>19000</v>
      </c>
      <c r="L110" s="136"/>
      <c r="M110" s="140"/>
      <c r="N110" s="141"/>
      <c r="O110" s="141"/>
      <c r="P110" s="141"/>
      <c r="Q110" s="141"/>
      <c r="R110" s="141"/>
      <c r="S110" s="141"/>
      <c r="T110" s="142"/>
      <c r="AT110" s="137" t="s">
        <v>152</v>
      </c>
      <c r="AU110" s="137" t="s">
        <v>84</v>
      </c>
      <c r="AV110" s="13" t="s">
        <v>84</v>
      </c>
      <c r="AW110" s="13" t="s">
        <v>33</v>
      </c>
      <c r="AX110" s="13" t="s">
        <v>21</v>
      </c>
      <c r="AY110" s="137" t="s">
        <v>142</v>
      </c>
    </row>
    <row r="111" spans="1:65" s="2" customFormat="1" ht="21.75" customHeight="1">
      <c r="A111" s="25"/>
      <c r="B111" s="119"/>
      <c r="C111" s="120" t="s">
        <v>202</v>
      </c>
      <c r="D111" s="120" t="s">
        <v>144</v>
      </c>
      <c r="E111" s="121" t="s">
        <v>203</v>
      </c>
      <c r="F111" s="122" t="s">
        <v>204</v>
      </c>
      <c r="G111" s="123" t="s">
        <v>182</v>
      </c>
      <c r="H111" s="124">
        <v>4800</v>
      </c>
      <c r="I111" s="125">
        <v>48</v>
      </c>
      <c r="J111" s="125">
        <f>ROUND(I111*H111,2)</f>
        <v>230400</v>
      </c>
      <c r="K111" s="122" t="s">
        <v>3</v>
      </c>
      <c r="L111" s="26"/>
      <c r="M111" s="126" t="s">
        <v>3</v>
      </c>
      <c r="N111" s="127" t="s">
        <v>45</v>
      </c>
      <c r="O111" s="128">
        <v>0</v>
      </c>
      <c r="P111" s="128">
        <f>O111*H111</f>
        <v>0</v>
      </c>
      <c r="Q111" s="128">
        <v>0</v>
      </c>
      <c r="R111" s="128">
        <f>Q111*H111</f>
        <v>0</v>
      </c>
      <c r="S111" s="128">
        <v>0</v>
      </c>
      <c r="T111" s="129">
        <f>S111*H111</f>
        <v>0</v>
      </c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R111" s="130" t="s">
        <v>148</v>
      </c>
      <c r="AT111" s="130" t="s">
        <v>144</v>
      </c>
      <c r="AU111" s="130" t="s">
        <v>84</v>
      </c>
      <c r="AY111" s="16" t="s">
        <v>142</v>
      </c>
      <c r="BE111" s="131">
        <f>IF(N111="základní",J111,0)</f>
        <v>230400</v>
      </c>
      <c r="BF111" s="131">
        <f>IF(N111="snížená",J111,0)</f>
        <v>0</v>
      </c>
      <c r="BG111" s="131">
        <f>IF(N111="zákl. přenesená",J111,0)</f>
        <v>0</v>
      </c>
      <c r="BH111" s="131">
        <f>IF(N111="sníž. přenesená",J111,0)</f>
        <v>0</v>
      </c>
      <c r="BI111" s="131">
        <f>IF(N111="nulová",J111,0)</f>
        <v>0</v>
      </c>
      <c r="BJ111" s="16" t="s">
        <v>21</v>
      </c>
      <c r="BK111" s="131">
        <f>ROUND(I111*H111,2)</f>
        <v>230400</v>
      </c>
      <c r="BL111" s="16" t="s">
        <v>148</v>
      </c>
      <c r="BM111" s="130" t="s">
        <v>205</v>
      </c>
    </row>
    <row r="112" spans="1:65" s="13" customFormat="1">
      <c r="B112" s="136"/>
      <c r="D112" s="132" t="s">
        <v>152</v>
      </c>
      <c r="E112" s="137" t="s">
        <v>3</v>
      </c>
      <c r="F112" s="138" t="s">
        <v>206</v>
      </c>
      <c r="H112" s="139">
        <v>4800</v>
      </c>
      <c r="L112" s="136"/>
      <c r="M112" s="140"/>
      <c r="N112" s="141"/>
      <c r="O112" s="141"/>
      <c r="P112" s="141"/>
      <c r="Q112" s="141"/>
      <c r="R112" s="141"/>
      <c r="S112" s="141"/>
      <c r="T112" s="142"/>
      <c r="AT112" s="137" t="s">
        <v>152</v>
      </c>
      <c r="AU112" s="137" t="s">
        <v>84</v>
      </c>
      <c r="AV112" s="13" t="s">
        <v>84</v>
      </c>
      <c r="AW112" s="13" t="s">
        <v>33</v>
      </c>
      <c r="AX112" s="13" t="s">
        <v>21</v>
      </c>
      <c r="AY112" s="137" t="s">
        <v>142</v>
      </c>
    </row>
    <row r="113" spans="1:65" s="2" customFormat="1" ht="33" customHeight="1">
      <c r="A113" s="25"/>
      <c r="B113" s="119"/>
      <c r="C113" s="143" t="s">
        <v>207</v>
      </c>
      <c r="D113" s="143" t="s">
        <v>195</v>
      </c>
      <c r="E113" s="144" t="s">
        <v>208</v>
      </c>
      <c r="F113" s="145" t="s">
        <v>209</v>
      </c>
      <c r="G113" s="146" t="s">
        <v>198</v>
      </c>
      <c r="H113" s="147">
        <v>9600</v>
      </c>
      <c r="I113" s="148">
        <v>288</v>
      </c>
      <c r="J113" s="148">
        <f>ROUND(I113*H113,2)</f>
        <v>2764800</v>
      </c>
      <c r="K113" s="145" t="s">
        <v>3</v>
      </c>
      <c r="L113" s="149"/>
      <c r="M113" s="150" t="s">
        <v>3</v>
      </c>
      <c r="N113" s="151" t="s">
        <v>45</v>
      </c>
      <c r="O113" s="128">
        <v>0</v>
      </c>
      <c r="P113" s="128">
        <f>O113*H113</f>
        <v>0</v>
      </c>
      <c r="Q113" s="128">
        <v>1</v>
      </c>
      <c r="R113" s="128">
        <f>Q113*H113</f>
        <v>9600</v>
      </c>
      <c r="S113" s="128">
        <v>0</v>
      </c>
      <c r="T113" s="129">
        <f>S113*H113</f>
        <v>0</v>
      </c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R113" s="130" t="s">
        <v>199</v>
      </c>
      <c r="AT113" s="130" t="s">
        <v>195</v>
      </c>
      <c r="AU113" s="130" t="s">
        <v>84</v>
      </c>
      <c r="AY113" s="16" t="s">
        <v>142</v>
      </c>
      <c r="BE113" s="131">
        <f>IF(N113="základní",J113,0)</f>
        <v>2764800</v>
      </c>
      <c r="BF113" s="131">
        <f>IF(N113="snížená",J113,0)</f>
        <v>0</v>
      </c>
      <c r="BG113" s="131">
        <f>IF(N113="zákl. přenesená",J113,0)</f>
        <v>0</v>
      </c>
      <c r="BH113" s="131">
        <f>IF(N113="sníž. přenesená",J113,0)</f>
        <v>0</v>
      </c>
      <c r="BI113" s="131">
        <f>IF(N113="nulová",J113,0)</f>
        <v>0</v>
      </c>
      <c r="BJ113" s="16" t="s">
        <v>21</v>
      </c>
      <c r="BK113" s="131">
        <f>ROUND(I113*H113,2)</f>
        <v>2764800</v>
      </c>
      <c r="BL113" s="16" t="s">
        <v>199</v>
      </c>
      <c r="BM113" s="130" t="s">
        <v>210</v>
      </c>
    </row>
    <row r="114" spans="1:65" s="13" customFormat="1">
      <c r="B114" s="136"/>
      <c r="D114" s="132" t="s">
        <v>152</v>
      </c>
      <c r="E114" s="137" t="s">
        <v>3</v>
      </c>
      <c r="F114" s="138" t="s">
        <v>211</v>
      </c>
      <c r="H114" s="139">
        <v>4800</v>
      </c>
      <c r="L114" s="136"/>
      <c r="M114" s="140"/>
      <c r="N114" s="141"/>
      <c r="O114" s="141"/>
      <c r="P114" s="141"/>
      <c r="Q114" s="141"/>
      <c r="R114" s="141"/>
      <c r="S114" s="141"/>
      <c r="T114" s="142"/>
      <c r="AT114" s="137" t="s">
        <v>152</v>
      </c>
      <c r="AU114" s="137" t="s">
        <v>84</v>
      </c>
      <c r="AV114" s="13" t="s">
        <v>84</v>
      </c>
      <c r="AW114" s="13" t="s">
        <v>33</v>
      </c>
      <c r="AX114" s="13" t="s">
        <v>74</v>
      </c>
      <c r="AY114" s="137" t="s">
        <v>142</v>
      </c>
    </row>
    <row r="115" spans="1:65" s="13" customFormat="1">
      <c r="B115" s="136"/>
      <c r="D115" s="132" t="s">
        <v>152</v>
      </c>
      <c r="E115" s="137" t="s">
        <v>3</v>
      </c>
      <c r="F115" s="138" t="s">
        <v>212</v>
      </c>
      <c r="H115" s="139">
        <v>9600</v>
      </c>
      <c r="L115" s="136"/>
      <c r="M115" s="140"/>
      <c r="N115" s="141"/>
      <c r="O115" s="141"/>
      <c r="P115" s="141"/>
      <c r="Q115" s="141"/>
      <c r="R115" s="141"/>
      <c r="S115" s="141"/>
      <c r="T115" s="142"/>
      <c r="AT115" s="137" t="s">
        <v>152</v>
      </c>
      <c r="AU115" s="137" t="s">
        <v>84</v>
      </c>
      <c r="AV115" s="13" t="s">
        <v>84</v>
      </c>
      <c r="AW115" s="13" t="s">
        <v>33</v>
      </c>
      <c r="AX115" s="13" t="s">
        <v>21</v>
      </c>
      <c r="AY115" s="137" t="s">
        <v>142</v>
      </c>
    </row>
    <row r="116" spans="1:65" s="2" customFormat="1" ht="16.5" customHeight="1">
      <c r="A116" s="25"/>
      <c r="B116" s="119"/>
      <c r="C116" s="120" t="s">
        <v>213</v>
      </c>
      <c r="D116" s="120" t="s">
        <v>144</v>
      </c>
      <c r="E116" s="121" t="s">
        <v>214</v>
      </c>
      <c r="F116" s="122" t="s">
        <v>215</v>
      </c>
      <c r="G116" s="123" t="s">
        <v>156</v>
      </c>
      <c r="H116" s="124">
        <v>27100</v>
      </c>
      <c r="I116" s="125">
        <v>9</v>
      </c>
      <c r="J116" s="125">
        <f>ROUND(I116*H116,2)</f>
        <v>243900</v>
      </c>
      <c r="K116" s="122" t="s">
        <v>3</v>
      </c>
      <c r="L116" s="26"/>
      <c r="M116" s="126" t="s">
        <v>3</v>
      </c>
      <c r="N116" s="127" t="s">
        <v>45</v>
      </c>
      <c r="O116" s="128">
        <v>0</v>
      </c>
      <c r="P116" s="128">
        <f>O116*H116</f>
        <v>0</v>
      </c>
      <c r="Q116" s="128">
        <v>0</v>
      </c>
      <c r="R116" s="128">
        <f>Q116*H116</f>
        <v>0</v>
      </c>
      <c r="S116" s="128">
        <v>0</v>
      </c>
      <c r="T116" s="129">
        <f>S116*H116</f>
        <v>0</v>
      </c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R116" s="130" t="s">
        <v>148</v>
      </c>
      <c r="AT116" s="130" t="s">
        <v>144</v>
      </c>
      <c r="AU116" s="130" t="s">
        <v>84</v>
      </c>
      <c r="AY116" s="16" t="s">
        <v>142</v>
      </c>
      <c r="BE116" s="131">
        <f>IF(N116="základní",J116,0)</f>
        <v>243900</v>
      </c>
      <c r="BF116" s="131">
        <f>IF(N116="snížená",J116,0)</f>
        <v>0</v>
      </c>
      <c r="BG116" s="131">
        <f>IF(N116="zákl. přenesená",J116,0)</f>
        <v>0</v>
      </c>
      <c r="BH116" s="131">
        <f>IF(N116="sníž. přenesená",J116,0)</f>
        <v>0</v>
      </c>
      <c r="BI116" s="131">
        <f>IF(N116="nulová",J116,0)</f>
        <v>0</v>
      </c>
      <c r="BJ116" s="16" t="s">
        <v>21</v>
      </c>
      <c r="BK116" s="131">
        <f>ROUND(I116*H116,2)</f>
        <v>243900</v>
      </c>
      <c r="BL116" s="16" t="s">
        <v>148</v>
      </c>
      <c r="BM116" s="130" t="s">
        <v>216</v>
      </c>
    </row>
    <row r="117" spans="1:65" s="13" customFormat="1" ht="20.399999999999999">
      <c r="B117" s="136"/>
      <c r="D117" s="132" t="s">
        <v>152</v>
      </c>
      <c r="E117" s="137" t="s">
        <v>3</v>
      </c>
      <c r="F117" s="138" t="s">
        <v>217</v>
      </c>
      <c r="H117" s="139">
        <v>27100</v>
      </c>
      <c r="L117" s="136"/>
      <c r="M117" s="140"/>
      <c r="N117" s="141"/>
      <c r="O117" s="141"/>
      <c r="P117" s="141"/>
      <c r="Q117" s="141"/>
      <c r="R117" s="141"/>
      <c r="S117" s="141"/>
      <c r="T117" s="142"/>
      <c r="AT117" s="137" t="s">
        <v>152</v>
      </c>
      <c r="AU117" s="137" t="s">
        <v>84</v>
      </c>
      <c r="AV117" s="13" t="s">
        <v>84</v>
      </c>
      <c r="AW117" s="13" t="s">
        <v>33</v>
      </c>
      <c r="AX117" s="13" t="s">
        <v>21</v>
      </c>
      <c r="AY117" s="137" t="s">
        <v>142</v>
      </c>
    </row>
    <row r="118" spans="1:65" s="2" customFormat="1" ht="16.5" customHeight="1">
      <c r="A118" s="25"/>
      <c r="B118" s="119"/>
      <c r="C118" s="120" t="s">
        <v>218</v>
      </c>
      <c r="D118" s="120" t="s">
        <v>144</v>
      </c>
      <c r="E118" s="121" t="s">
        <v>219</v>
      </c>
      <c r="F118" s="122" t="s">
        <v>220</v>
      </c>
      <c r="G118" s="123" t="s">
        <v>156</v>
      </c>
      <c r="H118" s="124">
        <v>7100</v>
      </c>
      <c r="I118" s="125">
        <v>75</v>
      </c>
      <c r="J118" s="125">
        <f>ROUND(I118*H118,2)</f>
        <v>532500</v>
      </c>
      <c r="K118" s="122" t="s">
        <v>3</v>
      </c>
      <c r="L118" s="26"/>
      <c r="M118" s="126" t="s">
        <v>3</v>
      </c>
      <c r="N118" s="127" t="s">
        <v>45</v>
      </c>
      <c r="O118" s="128">
        <v>0</v>
      </c>
      <c r="P118" s="128">
        <f>O118*H118</f>
        <v>0</v>
      </c>
      <c r="Q118" s="128">
        <v>0</v>
      </c>
      <c r="R118" s="128">
        <f>Q118*H118</f>
        <v>0</v>
      </c>
      <c r="S118" s="128">
        <v>0</v>
      </c>
      <c r="T118" s="129">
        <f>S118*H118</f>
        <v>0</v>
      </c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R118" s="130" t="s">
        <v>148</v>
      </c>
      <c r="AT118" s="130" t="s">
        <v>144</v>
      </c>
      <c r="AU118" s="130" t="s">
        <v>84</v>
      </c>
      <c r="AY118" s="16" t="s">
        <v>142</v>
      </c>
      <c r="BE118" s="131">
        <f>IF(N118="základní",J118,0)</f>
        <v>532500</v>
      </c>
      <c r="BF118" s="131">
        <f>IF(N118="snížená",J118,0)</f>
        <v>0</v>
      </c>
      <c r="BG118" s="131">
        <f>IF(N118="zákl. přenesená",J118,0)</f>
        <v>0</v>
      </c>
      <c r="BH118" s="131">
        <f>IF(N118="sníž. přenesená",J118,0)</f>
        <v>0</v>
      </c>
      <c r="BI118" s="131">
        <f>IF(N118="nulová",J118,0)</f>
        <v>0</v>
      </c>
      <c r="BJ118" s="16" t="s">
        <v>21</v>
      </c>
      <c r="BK118" s="131">
        <f>ROUND(I118*H118,2)</f>
        <v>532500</v>
      </c>
      <c r="BL118" s="16" t="s">
        <v>148</v>
      </c>
      <c r="BM118" s="130" t="s">
        <v>221</v>
      </c>
    </row>
    <row r="119" spans="1:65" s="13" customFormat="1" ht="20.399999999999999">
      <c r="B119" s="136"/>
      <c r="D119" s="132" t="s">
        <v>152</v>
      </c>
      <c r="E119" s="137" t="s">
        <v>3</v>
      </c>
      <c r="F119" s="138" t="s">
        <v>222</v>
      </c>
      <c r="H119" s="139">
        <v>7100</v>
      </c>
      <c r="L119" s="136"/>
      <c r="M119" s="140"/>
      <c r="N119" s="141"/>
      <c r="O119" s="141"/>
      <c r="P119" s="141"/>
      <c r="Q119" s="141"/>
      <c r="R119" s="141"/>
      <c r="S119" s="141"/>
      <c r="T119" s="142"/>
      <c r="AT119" s="137" t="s">
        <v>152</v>
      </c>
      <c r="AU119" s="137" t="s">
        <v>84</v>
      </c>
      <c r="AV119" s="13" t="s">
        <v>84</v>
      </c>
      <c r="AW119" s="13" t="s">
        <v>33</v>
      </c>
      <c r="AX119" s="13" t="s">
        <v>21</v>
      </c>
      <c r="AY119" s="137" t="s">
        <v>142</v>
      </c>
    </row>
    <row r="120" spans="1:65" s="2" customFormat="1" ht="16.5" customHeight="1">
      <c r="A120" s="25"/>
      <c r="B120" s="119"/>
      <c r="C120" s="120" t="s">
        <v>9</v>
      </c>
      <c r="D120" s="120" t="s">
        <v>144</v>
      </c>
      <c r="E120" s="121" t="s">
        <v>223</v>
      </c>
      <c r="F120" s="122" t="s">
        <v>224</v>
      </c>
      <c r="G120" s="123" t="s">
        <v>156</v>
      </c>
      <c r="H120" s="124">
        <v>13552</v>
      </c>
      <c r="I120" s="125">
        <v>35</v>
      </c>
      <c r="J120" s="125">
        <f>ROUND(I120*H120,2)</f>
        <v>474320</v>
      </c>
      <c r="K120" s="122" t="s">
        <v>3</v>
      </c>
      <c r="L120" s="26"/>
      <c r="M120" s="126" t="s">
        <v>3</v>
      </c>
      <c r="N120" s="127" t="s">
        <v>45</v>
      </c>
      <c r="O120" s="128">
        <v>0</v>
      </c>
      <c r="P120" s="128">
        <f>O120*H120</f>
        <v>0</v>
      </c>
      <c r="Q120" s="128">
        <v>0</v>
      </c>
      <c r="R120" s="128">
        <f>Q120*H120</f>
        <v>0</v>
      </c>
      <c r="S120" s="128">
        <v>0</v>
      </c>
      <c r="T120" s="129">
        <f>S120*H120</f>
        <v>0</v>
      </c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R120" s="130" t="s">
        <v>148</v>
      </c>
      <c r="AT120" s="130" t="s">
        <v>144</v>
      </c>
      <c r="AU120" s="130" t="s">
        <v>84</v>
      </c>
      <c r="AY120" s="16" t="s">
        <v>142</v>
      </c>
      <c r="BE120" s="131">
        <f>IF(N120="základní",J120,0)</f>
        <v>474320</v>
      </c>
      <c r="BF120" s="131">
        <f>IF(N120="snížená",J120,0)</f>
        <v>0</v>
      </c>
      <c r="BG120" s="131">
        <f>IF(N120="zákl. přenesená",J120,0)</f>
        <v>0</v>
      </c>
      <c r="BH120" s="131">
        <f>IF(N120="sníž. přenesená",J120,0)</f>
        <v>0</v>
      </c>
      <c r="BI120" s="131">
        <f>IF(N120="nulová",J120,0)</f>
        <v>0</v>
      </c>
      <c r="BJ120" s="16" t="s">
        <v>21</v>
      </c>
      <c r="BK120" s="131">
        <f>ROUND(I120*H120,2)</f>
        <v>474320</v>
      </c>
      <c r="BL120" s="16" t="s">
        <v>148</v>
      </c>
      <c r="BM120" s="130" t="s">
        <v>225</v>
      </c>
    </row>
    <row r="121" spans="1:65" s="13" customFormat="1">
      <c r="B121" s="136"/>
      <c r="D121" s="132" t="s">
        <v>152</v>
      </c>
      <c r="E121" s="137" t="s">
        <v>3</v>
      </c>
      <c r="F121" s="138" t="s">
        <v>226</v>
      </c>
      <c r="H121" s="139">
        <v>13552</v>
      </c>
      <c r="L121" s="136"/>
      <c r="M121" s="140"/>
      <c r="N121" s="141"/>
      <c r="O121" s="141"/>
      <c r="P121" s="141"/>
      <c r="Q121" s="141"/>
      <c r="R121" s="141"/>
      <c r="S121" s="141"/>
      <c r="T121" s="142"/>
      <c r="AT121" s="137" t="s">
        <v>152</v>
      </c>
      <c r="AU121" s="137" t="s">
        <v>84</v>
      </c>
      <c r="AV121" s="13" t="s">
        <v>84</v>
      </c>
      <c r="AW121" s="13" t="s">
        <v>33</v>
      </c>
      <c r="AX121" s="13" t="s">
        <v>21</v>
      </c>
      <c r="AY121" s="137" t="s">
        <v>142</v>
      </c>
    </row>
    <row r="122" spans="1:65" s="2" customFormat="1" ht="21.75" customHeight="1">
      <c r="A122" s="25"/>
      <c r="B122" s="119"/>
      <c r="C122" s="143" t="s">
        <v>227</v>
      </c>
      <c r="D122" s="143" t="s">
        <v>195</v>
      </c>
      <c r="E122" s="144" t="s">
        <v>228</v>
      </c>
      <c r="F122" s="145" t="s">
        <v>229</v>
      </c>
      <c r="G122" s="146" t="s">
        <v>198</v>
      </c>
      <c r="H122" s="147">
        <v>8131</v>
      </c>
      <c r="I122" s="148">
        <v>192</v>
      </c>
      <c r="J122" s="148">
        <f>ROUND(I122*H122,2)</f>
        <v>1561152</v>
      </c>
      <c r="K122" s="145" t="s">
        <v>3</v>
      </c>
      <c r="L122" s="149"/>
      <c r="M122" s="150" t="s">
        <v>3</v>
      </c>
      <c r="N122" s="151" t="s">
        <v>45</v>
      </c>
      <c r="O122" s="128">
        <v>0</v>
      </c>
      <c r="P122" s="128">
        <f>O122*H122</f>
        <v>0</v>
      </c>
      <c r="Q122" s="128">
        <v>1</v>
      </c>
      <c r="R122" s="128">
        <f>Q122*H122</f>
        <v>8131</v>
      </c>
      <c r="S122" s="128">
        <v>0</v>
      </c>
      <c r="T122" s="129">
        <f>S122*H122</f>
        <v>0</v>
      </c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R122" s="130" t="s">
        <v>199</v>
      </c>
      <c r="AT122" s="130" t="s">
        <v>195</v>
      </c>
      <c r="AU122" s="130" t="s">
        <v>84</v>
      </c>
      <c r="AY122" s="16" t="s">
        <v>142</v>
      </c>
      <c r="BE122" s="131">
        <f>IF(N122="základní",J122,0)</f>
        <v>1561152</v>
      </c>
      <c r="BF122" s="131">
        <f>IF(N122="snížená",J122,0)</f>
        <v>0</v>
      </c>
      <c r="BG122" s="131">
        <f>IF(N122="zákl. přenesená",J122,0)</f>
        <v>0</v>
      </c>
      <c r="BH122" s="131">
        <f>IF(N122="sníž. přenesená",J122,0)</f>
        <v>0</v>
      </c>
      <c r="BI122" s="131">
        <f>IF(N122="nulová",J122,0)</f>
        <v>0</v>
      </c>
      <c r="BJ122" s="16" t="s">
        <v>21</v>
      </c>
      <c r="BK122" s="131">
        <f>ROUND(I122*H122,2)</f>
        <v>1561152</v>
      </c>
      <c r="BL122" s="16" t="s">
        <v>199</v>
      </c>
      <c r="BM122" s="130" t="s">
        <v>230</v>
      </c>
    </row>
    <row r="123" spans="1:65" s="13" customFormat="1">
      <c r="B123" s="136"/>
      <c r="D123" s="132" t="s">
        <v>152</v>
      </c>
      <c r="E123" s="137" t="s">
        <v>3</v>
      </c>
      <c r="F123" s="138" t="s">
        <v>231</v>
      </c>
      <c r="H123" s="139">
        <v>8131</v>
      </c>
      <c r="L123" s="136"/>
      <c r="M123" s="140"/>
      <c r="N123" s="141"/>
      <c r="O123" s="141"/>
      <c r="P123" s="141"/>
      <c r="Q123" s="141"/>
      <c r="R123" s="141"/>
      <c r="S123" s="141"/>
      <c r="T123" s="142"/>
      <c r="AT123" s="137" t="s">
        <v>152</v>
      </c>
      <c r="AU123" s="137" t="s">
        <v>84</v>
      </c>
      <c r="AV123" s="13" t="s">
        <v>84</v>
      </c>
      <c r="AW123" s="13" t="s">
        <v>33</v>
      </c>
      <c r="AX123" s="13" t="s">
        <v>21</v>
      </c>
      <c r="AY123" s="137" t="s">
        <v>142</v>
      </c>
    </row>
    <row r="124" spans="1:65" s="2" customFormat="1" ht="21.75" customHeight="1">
      <c r="A124" s="25"/>
      <c r="B124" s="119"/>
      <c r="C124" s="120" t="s">
        <v>232</v>
      </c>
      <c r="D124" s="120" t="s">
        <v>144</v>
      </c>
      <c r="E124" s="121" t="s">
        <v>233</v>
      </c>
      <c r="F124" s="122" t="s">
        <v>234</v>
      </c>
      <c r="G124" s="123" t="s">
        <v>156</v>
      </c>
      <c r="H124" s="124">
        <v>14500</v>
      </c>
      <c r="I124" s="125">
        <v>9</v>
      </c>
      <c r="J124" s="125">
        <f>ROUND(I124*H124,2)</f>
        <v>130500</v>
      </c>
      <c r="K124" s="122" t="s">
        <v>3</v>
      </c>
      <c r="L124" s="26"/>
      <c r="M124" s="126" t="s">
        <v>3</v>
      </c>
      <c r="N124" s="127" t="s">
        <v>45</v>
      </c>
      <c r="O124" s="128">
        <v>0</v>
      </c>
      <c r="P124" s="128">
        <f>O124*H124</f>
        <v>0</v>
      </c>
      <c r="Q124" s="128">
        <v>0</v>
      </c>
      <c r="R124" s="128">
        <f>Q124*H124</f>
        <v>0</v>
      </c>
      <c r="S124" s="128">
        <v>0</v>
      </c>
      <c r="T124" s="129">
        <f>S124*H124</f>
        <v>0</v>
      </c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R124" s="130" t="s">
        <v>148</v>
      </c>
      <c r="AT124" s="130" t="s">
        <v>144</v>
      </c>
      <c r="AU124" s="130" t="s">
        <v>84</v>
      </c>
      <c r="AY124" s="16" t="s">
        <v>142</v>
      </c>
      <c r="BE124" s="131">
        <f>IF(N124="základní",J124,0)</f>
        <v>130500</v>
      </c>
      <c r="BF124" s="131">
        <f>IF(N124="snížená",J124,0)</f>
        <v>0</v>
      </c>
      <c r="BG124" s="131">
        <f>IF(N124="zákl. přenesená",J124,0)</f>
        <v>0</v>
      </c>
      <c r="BH124" s="131">
        <f>IF(N124="sníž. přenesená",J124,0)</f>
        <v>0</v>
      </c>
      <c r="BI124" s="131">
        <f>IF(N124="nulová",J124,0)</f>
        <v>0</v>
      </c>
      <c r="BJ124" s="16" t="s">
        <v>21</v>
      </c>
      <c r="BK124" s="131">
        <f>ROUND(I124*H124,2)</f>
        <v>130500</v>
      </c>
      <c r="BL124" s="16" t="s">
        <v>148</v>
      </c>
      <c r="BM124" s="130" t="s">
        <v>235</v>
      </c>
    </row>
    <row r="125" spans="1:65" s="13" customFormat="1" ht="20.399999999999999">
      <c r="B125" s="136"/>
      <c r="D125" s="132" t="s">
        <v>152</v>
      </c>
      <c r="E125" s="137" t="s">
        <v>3</v>
      </c>
      <c r="F125" s="138" t="s">
        <v>236</v>
      </c>
      <c r="H125" s="139">
        <v>14500</v>
      </c>
      <c r="L125" s="136"/>
      <c r="M125" s="140"/>
      <c r="N125" s="141"/>
      <c r="O125" s="141"/>
      <c r="P125" s="141"/>
      <c r="Q125" s="141"/>
      <c r="R125" s="141"/>
      <c r="S125" s="141"/>
      <c r="T125" s="142"/>
      <c r="AT125" s="137" t="s">
        <v>152</v>
      </c>
      <c r="AU125" s="137" t="s">
        <v>84</v>
      </c>
      <c r="AV125" s="13" t="s">
        <v>84</v>
      </c>
      <c r="AW125" s="13" t="s">
        <v>33</v>
      </c>
      <c r="AX125" s="13" t="s">
        <v>21</v>
      </c>
      <c r="AY125" s="137" t="s">
        <v>142</v>
      </c>
    </row>
    <row r="126" spans="1:65" s="2" customFormat="1" ht="16.5" customHeight="1">
      <c r="A126" s="25"/>
      <c r="B126" s="119"/>
      <c r="C126" s="143" t="s">
        <v>237</v>
      </c>
      <c r="D126" s="143" t="s">
        <v>195</v>
      </c>
      <c r="E126" s="144" t="s">
        <v>238</v>
      </c>
      <c r="F126" s="145" t="s">
        <v>239</v>
      </c>
      <c r="G126" s="146" t="s">
        <v>240</v>
      </c>
      <c r="H126" s="147">
        <v>416.67500000000001</v>
      </c>
      <c r="I126" s="148">
        <v>98</v>
      </c>
      <c r="J126" s="148">
        <f>ROUND(I126*H126,2)</f>
        <v>40834.15</v>
      </c>
      <c r="K126" s="145" t="s">
        <v>3</v>
      </c>
      <c r="L126" s="149"/>
      <c r="M126" s="150" t="s">
        <v>3</v>
      </c>
      <c r="N126" s="151" t="s">
        <v>45</v>
      </c>
      <c r="O126" s="128">
        <v>0</v>
      </c>
      <c r="P126" s="128">
        <f>O126*H126</f>
        <v>0</v>
      </c>
      <c r="Q126" s="128">
        <v>1E-3</v>
      </c>
      <c r="R126" s="128">
        <f>Q126*H126</f>
        <v>0.41667500000000002</v>
      </c>
      <c r="S126" s="128">
        <v>0</v>
      </c>
      <c r="T126" s="129">
        <f>S126*H126</f>
        <v>0</v>
      </c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R126" s="130" t="s">
        <v>199</v>
      </c>
      <c r="AT126" s="130" t="s">
        <v>195</v>
      </c>
      <c r="AU126" s="130" t="s">
        <v>84</v>
      </c>
      <c r="AY126" s="16" t="s">
        <v>142</v>
      </c>
      <c r="BE126" s="131">
        <f>IF(N126="základní",J126,0)</f>
        <v>40834.15</v>
      </c>
      <c r="BF126" s="131">
        <f>IF(N126="snížená",J126,0)</f>
        <v>0</v>
      </c>
      <c r="BG126" s="131">
        <f>IF(N126="zákl. přenesená",J126,0)</f>
        <v>0</v>
      </c>
      <c r="BH126" s="131">
        <f>IF(N126="sníž. přenesená",J126,0)</f>
        <v>0</v>
      </c>
      <c r="BI126" s="131">
        <f>IF(N126="nulová",J126,0)</f>
        <v>0</v>
      </c>
      <c r="BJ126" s="16" t="s">
        <v>21</v>
      </c>
      <c r="BK126" s="131">
        <f>ROUND(I126*H126,2)</f>
        <v>40834.15</v>
      </c>
      <c r="BL126" s="16" t="s">
        <v>199</v>
      </c>
      <c r="BM126" s="130" t="s">
        <v>241</v>
      </c>
    </row>
    <row r="127" spans="1:65" s="2" customFormat="1" ht="16.5" customHeight="1">
      <c r="A127" s="25"/>
      <c r="B127" s="119"/>
      <c r="C127" s="120" t="s">
        <v>242</v>
      </c>
      <c r="D127" s="120" t="s">
        <v>144</v>
      </c>
      <c r="E127" s="121" t="s">
        <v>243</v>
      </c>
      <c r="F127" s="122" t="s">
        <v>244</v>
      </c>
      <c r="G127" s="123" t="s">
        <v>156</v>
      </c>
      <c r="H127" s="124">
        <v>14148</v>
      </c>
      <c r="I127" s="125">
        <v>6</v>
      </c>
      <c r="J127" s="125">
        <f>ROUND(I127*H127,2)</f>
        <v>84888</v>
      </c>
      <c r="K127" s="122" t="s">
        <v>3</v>
      </c>
      <c r="L127" s="26"/>
      <c r="M127" s="126" t="s">
        <v>3</v>
      </c>
      <c r="N127" s="127" t="s">
        <v>45</v>
      </c>
      <c r="O127" s="128">
        <v>0</v>
      </c>
      <c r="P127" s="128">
        <f>O127*H127</f>
        <v>0</v>
      </c>
      <c r="Q127" s="128">
        <v>0</v>
      </c>
      <c r="R127" s="128">
        <f>Q127*H127</f>
        <v>0</v>
      </c>
      <c r="S127" s="128">
        <v>0</v>
      </c>
      <c r="T127" s="129">
        <f>S127*H127</f>
        <v>0</v>
      </c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R127" s="130" t="s">
        <v>148</v>
      </c>
      <c r="AT127" s="130" t="s">
        <v>144</v>
      </c>
      <c r="AU127" s="130" t="s">
        <v>84</v>
      </c>
      <c r="AY127" s="16" t="s">
        <v>142</v>
      </c>
      <c r="BE127" s="131">
        <f>IF(N127="základní",J127,0)</f>
        <v>84888</v>
      </c>
      <c r="BF127" s="131">
        <f>IF(N127="snížená",J127,0)</f>
        <v>0</v>
      </c>
      <c r="BG127" s="131">
        <f>IF(N127="zákl. přenesená",J127,0)</f>
        <v>0</v>
      </c>
      <c r="BH127" s="131">
        <f>IF(N127="sníž. přenesená",J127,0)</f>
        <v>0</v>
      </c>
      <c r="BI127" s="131">
        <f>IF(N127="nulová",J127,0)</f>
        <v>0</v>
      </c>
      <c r="BJ127" s="16" t="s">
        <v>21</v>
      </c>
      <c r="BK127" s="131">
        <f>ROUND(I127*H127,2)</f>
        <v>84888</v>
      </c>
      <c r="BL127" s="16" t="s">
        <v>148</v>
      </c>
      <c r="BM127" s="130" t="s">
        <v>245</v>
      </c>
    </row>
    <row r="128" spans="1:65" s="13" customFormat="1">
      <c r="B128" s="136"/>
      <c r="D128" s="132" t="s">
        <v>152</v>
      </c>
      <c r="E128" s="137" t="s">
        <v>3</v>
      </c>
      <c r="F128" s="138" t="s">
        <v>246</v>
      </c>
      <c r="H128" s="139">
        <v>14148</v>
      </c>
      <c r="L128" s="136"/>
      <c r="M128" s="140"/>
      <c r="N128" s="141"/>
      <c r="O128" s="141"/>
      <c r="P128" s="141"/>
      <c r="Q128" s="141"/>
      <c r="R128" s="141"/>
      <c r="S128" s="141"/>
      <c r="T128" s="142"/>
      <c r="AT128" s="137" t="s">
        <v>152</v>
      </c>
      <c r="AU128" s="137" t="s">
        <v>84</v>
      </c>
      <c r="AV128" s="13" t="s">
        <v>84</v>
      </c>
      <c r="AW128" s="13" t="s">
        <v>33</v>
      </c>
      <c r="AX128" s="13" t="s">
        <v>21</v>
      </c>
      <c r="AY128" s="137" t="s">
        <v>142</v>
      </c>
    </row>
    <row r="129" spans="1:65" s="12" customFormat="1" ht="22.8" customHeight="1">
      <c r="B129" s="107"/>
      <c r="D129" s="108" t="s">
        <v>73</v>
      </c>
      <c r="E129" s="117" t="s">
        <v>148</v>
      </c>
      <c r="F129" s="117" t="s">
        <v>247</v>
      </c>
      <c r="J129" s="118">
        <f>BK129</f>
        <v>35595</v>
      </c>
      <c r="L129" s="107"/>
      <c r="M129" s="111"/>
      <c r="N129" s="112"/>
      <c r="O129" s="112"/>
      <c r="P129" s="113">
        <f>SUM(P130:P131)</f>
        <v>0</v>
      </c>
      <c r="Q129" s="112"/>
      <c r="R129" s="113">
        <f>SUM(R130:R131)</f>
        <v>48.053249999999998</v>
      </c>
      <c r="S129" s="112"/>
      <c r="T129" s="114">
        <f>SUM(T130:T131)</f>
        <v>0</v>
      </c>
      <c r="AR129" s="108" t="s">
        <v>21</v>
      </c>
      <c r="AT129" s="115" t="s">
        <v>73</v>
      </c>
      <c r="AU129" s="115" t="s">
        <v>21</v>
      </c>
      <c r="AY129" s="108" t="s">
        <v>142</v>
      </c>
      <c r="BK129" s="116">
        <f>SUM(BK130:BK131)</f>
        <v>35595</v>
      </c>
    </row>
    <row r="130" spans="1:65" s="2" customFormat="1" ht="21.75" customHeight="1">
      <c r="A130" s="25"/>
      <c r="B130" s="119"/>
      <c r="C130" s="120" t="s">
        <v>248</v>
      </c>
      <c r="D130" s="120" t="s">
        <v>144</v>
      </c>
      <c r="E130" s="121" t="s">
        <v>249</v>
      </c>
      <c r="F130" s="122" t="s">
        <v>250</v>
      </c>
      <c r="G130" s="123" t="s">
        <v>251</v>
      </c>
      <c r="H130" s="124">
        <v>565</v>
      </c>
      <c r="I130" s="125">
        <v>63</v>
      </c>
      <c r="J130" s="125">
        <f>ROUND(I130*H130,2)</f>
        <v>35595</v>
      </c>
      <c r="K130" s="122" t="s">
        <v>3</v>
      </c>
      <c r="L130" s="26"/>
      <c r="M130" s="126" t="s">
        <v>3</v>
      </c>
      <c r="N130" s="127" t="s">
        <v>45</v>
      </c>
      <c r="O130" s="128">
        <v>0</v>
      </c>
      <c r="P130" s="128">
        <f>O130*H130</f>
        <v>0</v>
      </c>
      <c r="Q130" s="128">
        <v>8.5050000000000001E-2</v>
      </c>
      <c r="R130" s="128">
        <f>Q130*H130</f>
        <v>48.053249999999998</v>
      </c>
      <c r="S130" s="128">
        <v>0</v>
      </c>
      <c r="T130" s="129">
        <f>S130*H130</f>
        <v>0</v>
      </c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R130" s="130" t="s">
        <v>148</v>
      </c>
      <c r="AT130" s="130" t="s">
        <v>144</v>
      </c>
      <c r="AU130" s="130" t="s">
        <v>84</v>
      </c>
      <c r="AY130" s="16" t="s">
        <v>142</v>
      </c>
      <c r="BE130" s="131">
        <f>IF(N130="základní",J130,0)</f>
        <v>35595</v>
      </c>
      <c r="BF130" s="131">
        <f>IF(N130="snížená",J130,0)</f>
        <v>0</v>
      </c>
      <c r="BG130" s="131">
        <f>IF(N130="zákl. přenesená",J130,0)</f>
        <v>0</v>
      </c>
      <c r="BH130" s="131">
        <f>IF(N130="sníž. přenesená",J130,0)</f>
        <v>0</v>
      </c>
      <c r="BI130" s="131">
        <f>IF(N130="nulová",J130,0)</f>
        <v>0</v>
      </c>
      <c r="BJ130" s="16" t="s">
        <v>21</v>
      </c>
      <c r="BK130" s="131">
        <f>ROUND(I130*H130,2)</f>
        <v>35595</v>
      </c>
      <c r="BL130" s="16" t="s">
        <v>148</v>
      </c>
      <c r="BM130" s="130" t="s">
        <v>252</v>
      </c>
    </row>
    <row r="131" spans="1:65" s="13" customFormat="1">
      <c r="B131" s="136"/>
      <c r="D131" s="132" t="s">
        <v>152</v>
      </c>
      <c r="E131" s="137" t="s">
        <v>3</v>
      </c>
      <c r="F131" s="138" t="s">
        <v>253</v>
      </c>
      <c r="H131" s="139">
        <v>565</v>
      </c>
      <c r="L131" s="136"/>
      <c r="M131" s="140"/>
      <c r="N131" s="141"/>
      <c r="O131" s="141"/>
      <c r="P131" s="141"/>
      <c r="Q131" s="141"/>
      <c r="R131" s="141"/>
      <c r="S131" s="141"/>
      <c r="T131" s="142"/>
      <c r="AT131" s="137" t="s">
        <v>152</v>
      </c>
      <c r="AU131" s="137" t="s">
        <v>84</v>
      </c>
      <c r="AV131" s="13" t="s">
        <v>84</v>
      </c>
      <c r="AW131" s="13" t="s">
        <v>33</v>
      </c>
      <c r="AX131" s="13" t="s">
        <v>21</v>
      </c>
      <c r="AY131" s="137" t="s">
        <v>142</v>
      </c>
    </row>
    <row r="132" spans="1:65" s="12" customFormat="1" ht="22.8" customHeight="1">
      <c r="B132" s="107"/>
      <c r="D132" s="108" t="s">
        <v>73</v>
      </c>
      <c r="E132" s="117" t="s">
        <v>185</v>
      </c>
      <c r="F132" s="117" t="s">
        <v>254</v>
      </c>
      <c r="J132" s="118">
        <f>BK132</f>
        <v>1183640</v>
      </c>
      <c r="L132" s="107"/>
      <c r="M132" s="111"/>
      <c r="N132" s="112"/>
      <c r="O132" s="112"/>
      <c r="P132" s="113">
        <f>SUM(P133:P145)</f>
        <v>0</v>
      </c>
      <c r="Q132" s="112"/>
      <c r="R132" s="113">
        <f>SUM(R133:R145)</f>
        <v>2402.9304000000002</v>
      </c>
      <c r="S132" s="112"/>
      <c r="T132" s="114">
        <f>SUM(T133:T145)</f>
        <v>0</v>
      </c>
      <c r="AR132" s="108" t="s">
        <v>21</v>
      </c>
      <c r="AT132" s="115" t="s">
        <v>73</v>
      </c>
      <c r="AU132" s="115" t="s">
        <v>21</v>
      </c>
      <c r="AY132" s="108" t="s">
        <v>142</v>
      </c>
      <c r="BK132" s="116">
        <f>SUM(BK133:BK145)</f>
        <v>1183640</v>
      </c>
    </row>
    <row r="133" spans="1:65" s="2" customFormat="1" ht="21.75" customHeight="1">
      <c r="A133" s="25"/>
      <c r="B133" s="119"/>
      <c r="C133" s="120" t="s">
        <v>8</v>
      </c>
      <c r="D133" s="120" t="s">
        <v>144</v>
      </c>
      <c r="E133" s="121" t="s">
        <v>255</v>
      </c>
      <c r="F133" s="122" t="s">
        <v>256</v>
      </c>
      <c r="G133" s="123" t="s">
        <v>251</v>
      </c>
      <c r="H133" s="124">
        <v>3160</v>
      </c>
      <c r="I133" s="125">
        <v>11</v>
      </c>
      <c r="J133" s="125">
        <f>ROUND(I133*H133,2)</f>
        <v>34760</v>
      </c>
      <c r="K133" s="122" t="s">
        <v>3</v>
      </c>
      <c r="L133" s="26"/>
      <c r="M133" s="126" t="s">
        <v>3</v>
      </c>
      <c r="N133" s="127" t="s">
        <v>45</v>
      </c>
      <c r="O133" s="128">
        <v>0</v>
      </c>
      <c r="P133" s="128">
        <f>O133*H133</f>
        <v>0</v>
      </c>
      <c r="Q133" s="128">
        <v>0</v>
      </c>
      <c r="R133" s="128">
        <f>Q133*H133</f>
        <v>0</v>
      </c>
      <c r="S133" s="128">
        <v>0</v>
      </c>
      <c r="T133" s="129">
        <f>S133*H133</f>
        <v>0</v>
      </c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R133" s="130" t="s">
        <v>148</v>
      </c>
      <c r="AT133" s="130" t="s">
        <v>144</v>
      </c>
      <c r="AU133" s="130" t="s">
        <v>84</v>
      </c>
      <c r="AY133" s="16" t="s">
        <v>142</v>
      </c>
      <c r="BE133" s="131">
        <f>IF(N133="základní",J133,0)</f>
        <v>34760</v>
      </c>
      <c r="BF133" s="131">
        <f>IF(N133="snížená",J133,0)</f>
        <v>0</v>
      </c>
      <c r="BG133" s="131">
        <f>IF(N133="zákl. přenesená",J133,0)</f>
        <v>0</v>
      </c>
      <c r="BH133" s="131">
        <f>IF(N133="sníž. přenesená",J133,0)</f>
        <v>0</v>
      </c>
      <c r="BI133" s="131">
        <f>IF(N133="nulová",J133,0)</f>
        <v>0</v>
      </c>
      <c r="BJ133" s="16" t="s">
        <v>21</v>
      </c>
      <c r="BK133" s="131">
        <f>ROUND(I133*H133,2)</f>
        <v>34760</v>
      </c>
      <c r="BL133" s="16" t="s">
        <v>148</v>
      </c>
      <c r="BM133" s="130" t="s">
        <v>257</v>
      </c>
    </row>
    <row r="134" spans="1:65" s="13" customFormat="1">
      <c r="B134" s="136"/>
      <c r="D134" s="132" t="s">
        <v>152</v>
      </c>
      <c r="E134" s="137" t="s">
        <v>3</v>
      </c>
      <c r="F134" s="138" t="s">
        <v>258</v>
      </c>
      <c r="H134" s="139">
        <v>1560</v>
      </c>
      <c r="L134" s="136"/>
      <c r="M134" s="140"/>
      <c r="N134" s="141"/>
      <c r="O134" s="141"/>
      <c r="P134" s="141"/>
      <c r="Q134" s="141"/>
      <c r="R134" s="141"/>
      <c r="S134" s="141"/>
      <c r="T134" s="142"/>
      <c r="AT134" s="137" t="s">
        <v>152</v>
      </c>
      <c r="AU134" s="137" t="s">
        <v>84</v>
      </c>
      <c r="AV134" s="13" t="s">
        <v>84</v>
      </c>
      <c r="AW134" s="13" t="s">
        <v>33</v>
      </c>
      <c r="AX134" s="13" t="s">
        <v>74</v>
      </c>
      <c r="AY134" s="137" t="s">
        <v>142</v>
      </c>
    </row>
    <row r="135" spans="1:65" s="13" customFormat="1">
      <c r="B135" s="136"/>
      <c r="D135" s="132" t="s">
        <v>152</v>
      </c>
      <c r="E135" s="137" t="s">
        <v>3</v>
      </c>
      <c r="F135" s="138" t="s">
        <v>259</v>
      </c>
      <c r="H135" s="139">
        <v>1600</v>
      </c>
      <c r="L135" s="136"/>
      <c r="M135" s="140"/>
      <c r="N135" s="141"/>
      <c r="O135" s="141"/>
      <c r="P135" s="141"/>
      <c r="Q135" s="141"/>
      <c r="R135" s="141"/>
      <c r="S135" s="141"/>
      <c r="T135" s="142"/>
      <c r="AT135" s="137" t="s">
        <v>152</v>
      </c>
      <c r="AU135" s="137" t="s">
        <v>84</v>
      </c>
      <c r="AV135" s="13" t="s">
        <v>84</v>
      </c>
      <c r="AW135" s="13" t="s">
        <v>33</v>
      </c>
      <c r="AX135" s="13" t="s">
        <v>74</v>
      </c>
      <c r="AY135" s="137" t="s">
        <v>142</v>
      </c>
    </row>
    <row r="136" spans="1:65" s="14" customFormat="1">
      <c r="B136" s="152"/>
      <c r="D136" s="132" t="s">
        <v>152</v>
      </c>
      <c r="E136" s="153" t="s">
        <v>3</v>
      </c>
      <c r="F136" s="154" t="s">
        <v>260</v>
      </c>
      <c r="H136" s="155">
        <v>3160</v>
      </c>
      <c r="L136" s="152"/>
      <c r="M136" s="156"/>
      <c r="N136" s="157"/>
      <c r="O136" s="157"/>
      <c r="P136" s="157"/>
      <c r="Q136" s="157"/>
      <c r="R136" s="157"/>
      <c r="S136" s="157"/>
      <c r="T136" s="158"/>
      <c r="AT136" s="153" t="s">
        <v>152</v>
      </c>
      <c r="AU136" s="153" t="s">
        <v>84</v>
      </c>
      <c r="AV136" s="14" t="s">
        <v>148</v>
      </c>
      <c r="AW136" s="14" t="s">
        <v>4</v>
      </c>
      <c r="AX136" s="14" t="s">
        <v>21</v>
      </c>
      <c r="AY136" s="153" t="s">
        <v>142</v>
      </c>
    </row>
    <row r="137" spans="1:65" s="2" customFormat="1" ht="16.5" customHeight="1">
      <c r="A137" s="25"/>
      <c r="B137" s="119"/>
      <c r="C137" s="143" t="s">
        <v>261</v>
      </c>
      <c r="D137" s="143" t="s">
        <v>195</v>
      </c>
      <c r="E137" s="144" t="s">
        <v>262</v>
      </c>
      <c r="F137" s="145" t="s">
        <v>263</v>
      </c>
      <c r="G137" s="146" t="s">
        <v>251</v>
      </c>
      <c r="H137" s="147">
        <v>1600</v>
      </c>
      <c r="I137" s="148">
        <v>51</v>
      </c>
      <c r="J137" s="148">
        <f>ROUND(I137*H137,2)</f>
        <v>81600</v>
      </c>
      <c r="K137" s="145" t="s">
        <v>3</v>
      </c>
      <c r="L137" s="149"/>
      <c r="M137" s="150" t="s">
        <v>3</v>
      </c>
      <c r="N137" s="151" t="s">
        <v>45</v>
      </c>
      <c r="O137" s="128">
        <v>0</v>
      </c>
      <c r="P137" s="128">
        <f>O137*H137</f>
        <v>0</v>
      </c>
      <c r="Q137" s="128">
        <v>7.2000000000000005E-4</v>
      </c>
      <c r="R137" s="128">
        <f>Q137*H137</f>
        <v>1.1520000000000001</v>
      </c>
      <c r="S137" s="128">
        <v>0</v>
      </c>
      <c r="T137" s="129">
        <f>S137*H137</f>
        <v>0</v>
      </c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R137" s="130" t="s">
        <v>199</v>
      </c>
      <c r="AT137" s="130" t="s">
        <v>195</v>
      </c>
      <c r="AU137" s="130" t="s">
        <v>84</v>
      </c>
      <c r="AY137" s="16" t="s">
        <v>142</v>
      </c>
      <c r="BE137" s="131">
        <f>IF(N137="základní",J137,0)</f>
        <v>81600</v>
      </c>
      <c r="BF137" s="131">
        <f>IF(N137="snížená",J137,0)</f>
        <v>0</v>
      </c>
      <c r="BG137" s="131">
        <f>IF(N137="zákl. přenesená",J137,0)</f>
        <v>0</v>
      </c>
      <c r="BH137" s="131">
        <f>IF(N137="sníž. přenesená",J137,0)</f>
        <v>0</v>
      </c>
      <c r="BI137" s="131">
        <f>IF(N137="nulová",J137,0)</f>
        <v>0</v>
      </c>
      <c r="BJ137" s="16" t="s">
        <v>21</v>
      </c>
      <c r="BK137" s="131">
        <f>ROUND(I137*H137,2)</f>
        <v>81600</v>
      </c>
      <c r="BL137" s="16" t="s">
        <v>199</v>
      </c>
      <c r="BM137" s="130" t="s">
        <v>264</v>
      </c>
    </row>
    <row r="138" spans="1:65" s="2" customFormat="1" ht="16.5" customHeight="1">
      <c r="A138" s="25"/>
      <c r="B138" s="119"/>
      <c r="C138" s="143" t="s">
        <v>265</v>
      </c>
      <c r="D138" s="143" t="s">
        <v>195</v>
      </c>
      <c r="E138" s="144" t="s">
        <v>266</v>
      </c>
      <c r="F138" s="145" t="s">
        <v>267</v>
      </c>
      <c r="G138" s="146" t="s">
        <v>251</v>
      </c>
      <c r="H138" s="147">
        <v>1560</v>
      </c>
      <c r="I138" s="148">
        <v>108</v>
      </c>
      <c r="J138" s="148">
        <f>ROUND(I138*H138,2)</f>
        <v>168480</v>
      </c>
      <c r="K138" s="145" t="s">
        <v>3</v>
      </c>
      <c r="L138" s="149"/>
      <c r="M138" s="150" t="s">
        <v>3</v>
      </c>
      <c r="N138" s="151" t="s">
        <v>45</v>
      </c>
      <c r="O138" s="128">
        <v>0</v>
      </c>
      <c r="P138" s="128">
        <f>O138*H138</f>
        <v>0</v>
      </c>
      <c r="Q138" s="128">
        <v>1.14E-3</v>
      </c>
      <c r="R138" s="128">
        <f>Q138*H138</f>
        <v>1.7784</v>
      </c>
      <c r="S138" s="128">
        <v>0</v>
      </c>
      <c r="T138" s="129">
        <f>S138*H138</f>
        <v>0</v>
      </c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R138" s="130" t="s">
        <v>199</v>
      </c>
      <c r="AT138" s="130" t="s">
        <v>195</v>
      </c>
      <c r="AU138" s="130" t="s">
        <v>84</v>
      </c>
      <c r="AY138" s="16" t="s">
        <v>142</v>
      </c>
      <c r="BE138" s="131">
        <f>IF(N138="základní",J138,0)</f>
        <v>168480</v>
      </c>
      <c r="BF138" s="131">
        <f>IF(N138="snížená",J138,0)</f>
        <v>0</v>
      </c>
      <c r="BG138" s="131">
        <f>IF(N138="zákl. přenesená",J138,0)</f>
        <v>0</v>
      </c>
      <c r="BH138" s="131">
        <f>IF(N138="sníž. přenesená",J138,0)</f>
        <v>0</v>
      </c>
      <c r="BI138" s="131">
        <f>IF(N138="nulová",J138,0)</f>
        <v>0</v>
      </c>
      <c r="BJ138" s="16" t="s">
        <v>21</v>
      </c>
      <c r="BK138" s="131">
        <f>ROUND(I138*H138,2)</f>
        <v>168480</v>
      </c>
      <c r="BL138" s="16" t="s">
        <v>199</v>
      </c>
      <c r="BM138" s="130" t="s">
        <v>268</v>
      </c>
    </row>
    <row r="139" spans="1:65" s="2" customFormat="1" ht="21.75" customHeight="1">
      <c r="A139" s="25"/>
      <c r="B139" s="119"/>
      <c r="C139" s="120" t="s">
        <v>269</v>
      </c>
      <c r="D139" s="120" t="s">
        <v>144</v>
      </c>
      <c r="E139" s="121" t="s">
        <v>270</v>
      </c>
      <c r="F139" s="122" t="s">
        <v>271</v>
      </c>
      <c r="G139" s="123" t="s">
        <v>251</v>
      </c>
      <c r="H139" s="124">
        <v>80</v>
      </c>
      <c r="I139" s="125">
        <v>1920</v>
      </c>
      <c r="J139" s="125">
        <f>ROUND(I139*H139,2)</f>
        <v>153600</v>
      </c>
      <c r="K139" s="122" t="s">
        <v>3</v>
      </c>
      <c r="L139" s="26"/>
      <c r="M139" s="126" t="s">
        <v>3</v>
      </c>
      <c r="N139" s="127" t="s">
        <v>45</v>
      </c>
      <c r="O139" s="128">
        <v>0</v>
      </c>
      <c r="P139" s="128">
        <f>O139*H139</f>
        <v>0</v>
      </c>
      <c r="Q139" s="128">
        <v>0</v>
      </c>
      <c r="R139" s="128">
        <f>Q139*H139</f>
        <v>0</v>
      </c>
      <c r="S139" s="128">
        <v>0</v>
      </c>
      <c r="T139" s="129">
        <f>S139*H139</f>
        <v>0</v>
      </c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R139" s="130" t="s">
        <v>199</v>
      </c>
      <c r="AT139" s="130" t="s">
        <v>144</v>
      </c>
      <c r="AU139" s="130" t="s">
        <v>84</v>
      </c>
      <c r="AY139" s="16" t="s">
        <v>142</v>
      </c>
      <c r="BE139" s="131">
        <f>IF(N139="základní",J139,0)</f>
        <v>153600</v>
      </c>
      <c r="BF139" s="131">
        <f>IF(N139="snížená",J139,0)</f>
        <v>0</v>
      </c>
      <c r="BG139" s="131">
        <f>IF(N139="zákl. přenesená",J139,0)</f>
        <v>0</v>
      </c>
      <c r="BH139" s="131">
        <f>IF(N139="sníž. přenesená",J139,0)</f>
        <v>0</v>
      </c>
      <c r="BI139" s="131">
        <f>IF(N139="nulová",J139,0)</f>
        <v>0</v>
      </c>
      <c r="BJ139" s="16" t="s">
        <v>21</v>
      </c>
      <c r="BK139" s="131">
        <f>ROUND(I139*H139,2)</f>
        <v>153600</v>
      </c>
      <c r="BL139" s="16" t="s">
        <v>199</v>
      </c>
      <c r="BM139" s="130" t="s">
        <v>272</v>
      </c>
    </row>
    <row r="140" spans="1:65" s="13" customFormat="1">
      <c r="B140" s="136"/>
      <c r="D140" s="132" t="s">
        <v>152</v>
      </c>
      <c r="E140" s="137" t="s">
        <v>3</v>
      </c>
      <c r="F140" s="138" t="s">
        <v>273</v>
      </c>
      <c r="H140" s="139">
        <v>80</v>
      </c>
      <c r="L140" s="136"/>
      <c r="M140" s="140"/>
      <c r="N140" s="141"/>
      <c r="O140" s="141"/>
      <c r="P140" s="141"/>
      <c r="Q140" s="141"/>
      <c r="R140" s="141"/>
      <c r="S140" s="141"/>
      <c r="T140" s="142"/>
      <c r="AT140" s="137" t="s">
        <v>152</v>
      </c>
      <c r="AU140" s="137" t="s">
        <v>84</v>
      </c>
      <c r="AV140" s="13" t="s">
        <v>84</v>
      </c>
      <c r="AW140" s="13" t="s">
        <v>33</v>
      </c>
      <c r="AX140" s="13" t="s">
        <v>21</v>
      </c>
      <c r="AY140" s="137" t="s">
        <v>142</v>
      </c>
    </row>
    <row r="141" spans="1:65" s="2" customFormat="1" ht="21.75" customHeight="1">
      <c r="A141" s="25"/>
      <c r="B141" s="119"/>
      <c r="C141" s="120" t="s">
        <v>274</v>
      </c>
      <c r="D141" s="120" t="s">
        <v>144</v>
      </c>
      <c r="E141" s="121" t="s">
        <v>275</v>
      </c>
      <c r="F141" s="122" t="s">
        <v>276</v>
      </c>
      <c r="G141" s="123" t="s">
        <v>182</v>
      </c>
      <c r="H141" s="124">
        <v>1200</v>
      </c>
      <c r="I141" s="125">
        <v>37</v>
      </c>
      <c r="J141" s="125">
        <f>ROUND(I141*H141,2)</f>
        <v>44400</v>
      </c>
      <c r="K141" s="122" t="s">
        <v>3</v>
      </c>
      <c r="L141" s="26"/>
      <c r="M141" s="126" t="s">
        <v>3</v>
      </c>
      <c r="N141" s="127" t="s">
        <v>45</v>
      </c>
      <c r="O141" s="128">
        <v>0</v>
      </c>
      <c r="P141" s="128">
        <f>O141*H141</f>
        <v>0</v>
      </c>
      <c r="Q141" s="128">
        <v>0</v>
      </c>
      <c r="R141" s="128">
        <f>Q141*H141</f>
        <v>0</v>
      </c>
      <c r="S141" s="128">
        <v>0</v>
      </c>
      <c r="T141" s="129">
        <f>S141*H141</f>
        <v>0</v>
      </c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R141" s="130" t="s">
        <v>148</v>
      </c>
      <c r="AT141" s="130" t="s">
        <v>144</v>
      </c>
      <c r="AU141" s="130" t="s">
        <v>84</v>
      </c>
      <c r="AY141" s="16" t="s">
        <v>142</v>
      </c>
      <c r="BE141" s="131">
        <f>IF(N141="základní",J141,0)</f>
        <v>44400</v>
      </c>
      <c r="BF141" s="131">
        <f>IF(N141="snížená",J141,0)</f>
        <v>0</v>
      </c>
      <c r="BG141" s="131">
        <f>IF(N141="zákl. přenesená",J141,0)</f>
        <v>0</v>
      </c>
      <c r="BH141" s="131">
        <f>IF(N141="sníž. přenesená",J141,0)</f>
        <v>0</v>
      </c>
      <c r="BI141" s="131">
        <f>IF(N141="nulová",J141,0)</f>
        <v>0</v>
      </c>
      <c r="BJ141" s="16" t="s">
        <v>21</v>
      </c>
      <c r="BK141" s="131">
        <f>ROUND(I141*H141,2)</f>
        <v>44400</v>
      </c>
      <c r="BL141" s="16" t="s">
        <v>148</v>
      </c>
      <c r="BM141" s="130" t="s">
        <v>277</v>
      </c>
    </row>
    <row r="142" spans="1:65" s="13" customFormat="1">
      <c r="B142" s="136"/>
      <c r="D142" s="132" t="s">
        <v>152</v>
      </c>
      <c r="E142" s="137" t="s">
        <v>3</v>
      </c>
      <c r="F142" s="138" t="s">
        <v>278</v>
      </c>
      <c r="H142" s="139">
        <v>1200</v>
      </c>
      <c r="L142" s="136"/>
      <c r="M142" s="140"/>
      <c r="N142" s="141"/>
      <c r="O142" s="141"/>
      <c r="P142" s="141"/>
      <c r="Q142" s="141"/>
      <c r="R142" s="141"/>
      <c r="S142" s="141"/>
      <c r="T142" s="142"/>
      <c r="AT142" s="137" t="s">
        <v>152</v>
      </c>
      <c r="AU142" s="137" t="s">
        <v>84</v>
      </c>
      <c r="AV142" s="13" t="s">
        <v>84</v>
      </c>
      <c r="AW142" s="13" t="s">
        <v>33</v>
      </c>
      <c r="AX142" s="13" t="s">
        <v>21</v>
      </c>
      <c r="AY142" s="137" t="s">
        <v>142</v>
      </c>
    </row>
    <row r="143" spans="1:65" s="2" customFormat="1" ht="21.75" customHeight="1">
      <c r="A143" s="25"/>
      <c r="B143" s="119"/>
      <c r="C143" s="143" t="s">
        <v>279</v>
      </c>
      <c r="D143" s="143" t="s">
        <v>195</v>
      </c>
      <c r="E143" s="144" t="s">
        <v>280</v>
      </c>
      <c r="F143" s="145" t="s">
        <v>281</v>
      </c>
      <c r="G143" s="146" t="s">
        <v>198</v>
      </c>
      <c r="H143" s="147">
        <v>2400</v>
      </c>
      <c r="I143" s="148">
        <v>292</v>
      </c>
      <c r="J143" s="148">
        <f>ROUND(I143*H143,2)</f>
        <v>700800</v>
      </c>
      <c r="K143" s="145" t="s">
        <v>3</v>
      </c>
      <c r="L143" s="149"/>
      <c r="M143" s="150" t="s">
        <v>3</v>
      </c>
      <c r="N143" s="151" t="s">
        <v>45</v>
      </c>
      <c r="O143" s="128">
        <v>0</v>
      </c>
      <c r="P143" s="128">
        <f>O143*H143</f>
        <v>0</v>
      </c>
      <c r="Q143" s="128">
        <v>1</v>
      </c>
      <c r="R143" s="128">
        <f>Q143*H143</f>
        <v>2400</v>
      </c>
      <c r="S143" s="128">
        <v>0</v>
      </c>
      <c r="T143" s="129">
        <f>S143*H143</f>
        <v>0</v>
      </c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R143" s="130" t="s">
        <v>199</v>
      </c>
      <c r="AT143" s="130" t="s">
        <v>195</v>
      </c>
      <c r="AU143" s="130" t="s">
        <v>84</v>
      </c>
      <c r="AY143" s="16" t="s">
        <v>142</v>
      </c>
      <c r="BE143" s="131">
        <f>IF(N143="základní",J143,0)</f>
        <v>700800</v>
      </c>
      <c r="BF143" s="131">
        <f>IF(N143="snížená",J143,0)</f>
        <v>0</v>
      </c>
      <c r="BG143" s="131">
        <f>IF(N143="zákl. přenesená",J143,0)</f>
        <v>0</v>
      </c>
      <c r="BH143" s="131">
        <f>IF(N143="sníž. přenesená",J143,0)</f>
        <v>0</v>
      </c>
      <c r="BI143" s="131">
        <f>IF(N143="nulová",J143,0)</f>
        <v>0</v>
      </c>
      <c r="BJ143" s="16" t="s">
        <v>21</v>
      </c>
      <c r="BK143" s="131">
        <f>ROUND(I143*H143,2)</f>
        <v>700800</v>
      </c>
      <c r="BL143" s="16" t="s">
        <v>199</v>
      </c>
      <c r="BM143" s="130" t="s">
        <v>282</v>
      </c>
    </row>
    <row r="144" spans="1:65" s="2" customFormat="1" ht="19.2">
      <c r="A144" s="25"/>
      <c r="B144" s="26"/>
      <c r="C144" s="25"/>
      <c r="D144" s="132" t="s">
        <v>150</v>
      </c>
      <c r="E144" s="25"/>
      <c r="F144" s="133" t="s">
        <v>283</v>
      </c>
      <c r="G144" s="25"/>
      <c r="H144" s="25"/>
      <c r="I144" s="25"/>
      <c r="J144" s="25"/>
      <c r="K144" s="25"/>
      <c r="L144" s="26"/>
      <c r="M144" s="134"/>
      <c r="N144" s="135"/>
      <c r="O144" s="43"/>
      <c r="P144" s="43"/>
      <c r="Q144" s="43"/>
      <c r="R144" s="43"/>
      <c r="S144" s="43"/>
      <c r="T144" s="44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T144" s="16" t="s">
        <v>150</v>
      </c>
      <c r="AU144" s="16" t="s">
        <v>84</v>
      </c>
    </row>
    <row r="145" spans="1:65" s="13" customFormat="1">
      <c r="B145" s="136"/>
      <c r="D145" s="132" t="s">
        <v>152</v>
      </c>
      <c r="E145" s="137" t="s">
        <v>3</v>
      </c>
      <c r="F145" s="138" t="s">
        <v>284</v>
      </c>
      <c r="H145" s="139">
        <v>2400</v>
      </c>
      <c r="L145" s="136"/>
      <c r="M145" s="140"/>
      <c r="N145" s="141"/>
      <c r="O145" s="141"/>
      <c r="P145" s="141"/>
      <c r="Q145" s="141"/>
      <c r="R145" s="141"/>
      <c r="S145" s="141"/>
      <c r="T145" s="142"/>
      <c r="AT145" s="137" t="s">
        <v>152</v>
      </c>
      <c r="AU145" s="137" t="s">
        <v>84</v>
      </c>
      <c r="AV145" s="13" t="s">
        <v>84</v>
      </c>
      <c r="AW145" s="13" t="s">
        <v>33</v>
      </c>
      <c r="AX145" s="13" t="s">
        <v>21</v>
      </c>
      <c r="AY145" s="137" t="s">
        <v>142</v>
      </c>
    </row>
    <row r="146" spans="1:65" s="12" customFormat="1" ht="25.95" customHeight="1">
      <c r="B146" s="107"/>
      <c r="D146" s="108" t="s">
        <v>73</v>
      </c>
      <c r="E146" s="109" t="s">
        <v>285</v>
      </c>
      <c r="F146" s="109" t="s">
        <v>286</v>
      </c>
      <c r="J146" s="110">
        <f>BK146</f>
        <v>5105285.17</v>
      </c>
      <c r="L146" s="107"/>
      <c r="M146" s="111"/>
      <c r="N146" s="112"/>
      <c r="O146" s="112"/>
      <c r="P146" s="113">
        <f>P147</f>
        <v>0</v>
      </c>
      <c r="Q146" s="112"/>
      <c r="R146" s="113">
        <f>R147</f>
        <v>23.234995999999995</v>
      </c>
      <c r="S146" s="112"/>
      <c r="T146" s="114">
        <f>T147</f>
        <v>0</v>
      </c>
      <c r="AR146" s="108" t="s">
        <v>84</v>
      </c>
      <c r="AT146" s="115" t="s">
        <v>73</v>
      </c>
      <c r="AU146" s="115" t="s">
        <v>74</v>
      </c>
      <c r="AY146" s="108" t="s">
        <v>142</v>
      </c>
      <c r="BK146" s="116">
        <f>BK147</f>
        <v>5105285.17</v>
      </c>
    </row>
    <row r="147" spans="1:65" s="12" customFormat="1" ht="22.8" customHeight="1">
      <c r="B147" s="107"/>
      <c r="D147" s="108" t="s">
        <v>73</v>
      </c>
      <c r="E147" s="117" t="s">
        <v>287</v>
      </c>
      <c r="F147" s="117" t="s">
        <v>288</v>
      </c>
      <c r="J147" s="118">
        <f>BK147</f>
        <v>5105285.17</v>
      </c>
      <c r="L147" s="107"/>
      <c r="M147" s="111"/>
      <c r="N147" s="112"/>
      <c r="O147" s="112"/>
      <c r="P147" s="113">
        <f>P148+SUM(P149:P157)</f>
        <v>0</v>
      </c>
      <c r="Q147" s="112"/>
      <c r="R147" s="113">
        <f>R148+SUM(R149:R157)</f>
        <v>23.234995999999995</v>
      </c>
      <c r="S147" s="112"/>
      <c r="T147" s="114">
        <f>T148+SUM(T149:T157)</f>
        <v>0</v>
      </c>
      <c r="AR147" s="108" t="s">
        <v>84</v>
      </c>
      <c r="AT147" s="115" t="s">
        <v>73</v>
      </c>
      <c r="AU147" s="115" t="s">
        <v>21</v>
      </c>
      <c r="AY147" s="108" t="s">
        <v>142</v>
      </c>
      <c r="BK147" s="116">
        <f>BK148+SUM(BK149:BK157)</f>
        <v>5105285.17</v>
      </c>
    </row>
    <row r="148" spans="1:65" s="2" customFormat="1" ht="33" customHeight="1">
      <c r="A148" s="25"/>
      <c r="B148" s="119"/>
      <c r="C148" s="120" t="s">
        <v>289</v>
      </c>
      <c r="D148" s="120" t="s">
        <v>144</v>
      </c>
      <c r="E148" s="121" t="s">
        <v>290</v>
      </c>
      <c r="F148" s="122" t="s">
        <v>291</v>
      </c>
      <c r="G148" s="123" t="s">
        <v>156</v>
      </c>
      <c r="H148" s="124">
        <v>13522</v>
      </c>
      <c r="I148" s="125">
        <v>245</v>
      </c>
      <c r="J148" s="125">
        <f>ROUND(I148*H148,2)</f>
        <v>3312890</v>
      </c>
      <c r="K148" s="122" t="s">
        <v>3</v>
      </c>
      <c r="L148" s="26"/>
      <c r="M148" s="126" t="s">
        <v>3</v>
      </c>
      <c r="N148" s="127" t="s">
        <v>45</v>
      </c>
      <c r="O148" s="128">
        <v>0</v>
      </c>
      <c r="P148" s="128">
        <f>O148*H148</f>
        <v>0</v>
      </c>
      <c r="Q148" s="128">
        <v>1.7000000000000001E-4</v>
      </c>
      <c r="R148" s="128">
        <f>Q148*H148</f>
        <v>2.29874</v>
      </c>
      <c r="S148" s="128">
        <v>0</v>
      </c>
      <c r="T148" s="129">
        <f>S148*H148</f>
        <v>0</v>
      </c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R148" s="130" t="s">
        <v>227</v>
      </c>
      <c r="AT148" s="130" t="s">
        <v>144</v>
      </c>
      <c r="AU148" s="130" t="s">
        <v>84</v>
      </c>
      <c r="AY148" s="16" t="s">
        <v>142</v>
      </c>
      <c r="BE148" s="131">
        <f>IF(N148="základní",J148,0)</f>
        <v>3312890</v>
      </c>
      <c r="BF148" s="131">
        <f>IF(N148="snížená",J148,0)</f>
        <v>0</v>
      </c>
      <c r="BG148" s="131">
        <f>IF(N148="zákl. přenesená",J148,0)</f>
        <v>0</v>
      </c>
      <c r="BH148" s="131">
        <f>IF(N148="sníž. přenesená",J148,0)</f>
        <v>0</v>
      </c>
      <c r="BI148" s="131">
        <f>IF(N148="nulová",J148,0)</f>
        <v>0</v>
      </c>
      <c r="BJ148" s="16" t="s">
        <v>21</v>
      </c>
      <c r="BK148" s="131">
        <f>ROUND(I148*H148,2)</f>
        <v>3312890</v>
      </c>
      <c r="BL148" s="16" t="s">
        <v>227</v>
      </c>
      <c r="BM148" s="130" t="s">
        <v>292</v>
      </c>
    </row>
    <row r="149" spans="1:65" s="2" customFormat="1" ht="28.8">
      <c r="A149" s="25"/>
      <c r="B149" s="26"/>
      <c r="C149" s="25"/>
      <c r="D149" s="132" t="s">
        <v>150</v>
      </c>
      <c r="E149" s="25"/>
      <c r="F149" s="133" t="s">
        <v>293</v>
      </c>
      <c r="G149" s="25"/>
      <c r="H149" s="25"/>
      <c r="I149" s="25"/>
      <c r="J149" s="25"/>
      <c r="K149" s="25"/>
      <c r="L149" s="26"/>
      <c r="M149" s="134"/>
      <c r="N149" s="135"/>
      <c r="O149" s="43"/>
      <c r="P149" s="43"/>
      <c r="Q149" s="43"/>
      <c r="R149" s="43"/>
      <c r="S149" s="43"/>
      <c r="T149" s="44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T149" s="16" t="s">
        <v>150</v>
      </c>
      <c r="AU149" s="16" t="s">
        <v>84</v>
      </c>
    </row>
    <row r="150" spans="1:65" s="13" customFormat="1">
      <c r="B150" s="136"/>
      <c r="D150" s="132" t="s">
        <v>152</v>
      </c>
      <c r="E150" s="137" t="s">
        <v>3</v>
      </c>
      <c r="F150" s="138" t="s">
        <v>294</v>
      </c>
      <c r="H150" s="139">
        <v>13522</v>
      </c>
      <c r="L150" s="136"/>
      <c r="M150" s="140"/>
      <c r="N150" s="141"/>
      <c r="O150" s="141"/>
      <c r="P150" s="141"/>
      <c r="Q150" s="141"/>
      <c r="R150" s="141"/>
      <c r="S150" s="141"/>
      <c r="T150" s="142"/>
      <c r="AT150" s="137" t="s">
        <v>152</v>
      </c>
      <c r="AU150" s="137" t="s">
        <v>84</v>
      </c>
      <c r="AV150" s="13" t="s">
        <v>84</v>
      </c>
      <c r="AW150" s="13" t="s">
        <v>33</v>
      </c>
      <c r="AX150" s="13" t="s">
        <v>21</v>
      </c>
      <c r="AY150" s="137" t="s">
        <v>142</v>
      </c>
    </row>
    <row r="151" spans="1:65" s="2" customFormat="1" ht="21.75" customHeight="1">
      <c r="A151" s="25"/>
      <c r="B151" s="119"/>
      <c r="C151" s="120" t="s">
        <v>295</v>
      </c>
      <c r="D151" s="120" t="s">
        <v>144</v>
      </c>
      <c r="E151" s="121" t="s">
        <v>296</v>
      </c>
      <c r="F151" s="122" t="s">
        <v>297</v>
      </c>
      <c r="G151" s="123" t="s">
        <v>156</v>
      </c>
      <c r="H151" s="124">
        <v>30342.400000000001</v>
      </c>
      <c r="I151" s="125">
        <v>9</v>
      </c>
      <c r="J151" s="125">
        <f>ROUND(I151*H151,2)</f>
        <v>273081.59999999998</v>
      </c>
      <c r="K151" s="122" t="s">
        <v>3</v>
      </c>
      <c r="L151" s="26"/>
      <c r="M151" s="126" t="s">
        <v>3</v>
      </c>
      <c r="N151" s="127" t="s">
        <v>45</v>
      </c>
      <c r="O151" s="128">
        <v>0</v>
      </c>
      <c r="P151" s="128">
        <f>O151*H151</f>
        <v>0</v>
      </c>
      <c r="Q151" s="128">
        <v>3.0000000000000001E-5</v>
      </c>
      <c r="R151" s="128">
        <f>Q151*H151</f>
        <v>0.91027200000000008</v>
      </c>
      <c r="S151" s="128">
        <v>0</v>
      </c>
      <c r="T151" s="129">
        <f>S151*H151</f>
        <v>0</v>
      </c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R151" s="130" t="s">
        <v>148</v>
      </c>
      <c r="AT151" s="130" t="s">
        <v>144</v>
      </c>
      <c r="AU151" s="130" t="s">
        <v>84</v>
      </c>
      <c r="AY151" s="16" t="s">
        <v>142</v>
      </c>
      <c r="BE151" s="131">
        <f>IF(N151="základní",J151,0)</f>
        <v>273081.59999999998</v>
      </c>
      <c r="BF151" s="131">
        <f>IF(N151="snížená",J151,0)</f>
        <v>0</v>
      </c>
      <c r="BG151" s="131">
        <f>IF(N151="zákl. přenesená",J151,0)</f>
        <v>0</v>
      </c>
      <c r="BH151" s="131">
        <f>IF(N151="sníž. přenesená",J151,0)</f>
        <v>0</v>
      </c>
      <c r="BI151" s="131">
        <f>IF(N151="nulová",J151,0)</f>
        <v>0</v>
      </c>
      <c r="BJ151" s="16" t="s">
        <v>21</v>
      </c>
      <c r="BK151" s="131">
        <f>ROUND(I151*H151,2)</f>
        <v>273081.59999999998</v>
      </c>
      <c r="BL151" s="16" t="s">
        <v>148</v>
      </c>
      <c r="BM151" s="130" t="s">
        <v>298</v>
      </c>
    </row>
    <row r="152" spans="1:65" s="13" customFormat="1">
      <c r="B152" s="136"/>
      <c r="D152" s="132" t="s">
        <v>152</v>
      </c>
      <c r="E152" s="137" t="s">
        <v>3</v>
      </c>
      <c r="F152" s="138" t="s">
        <v>294</v>
      </c>
      <c r="H152" s="139">
        <v>13522</v>
      </c>
      <c r="L152" s="136"/>
      <c r="M152" s="140"/>
      <c r="N152" s="141"/>
      <c r="O152" s="141"/>
      <c r="P152" s="141"/>
      <c r="Q152" s="141"/>
      <c r="R152" s="141"/>
      <c r="S152" s="141"/>
      <c r="T152" s="142"/>
      <c r="AT152" s="137" t="s">
        <v>152</v>
      </c>
      <c r="AU152" s="137" t="s">
        <v>84</v>
      </c>
      <c r="AV152" s="13" t="s">
        <v>84</v>
      </c>
      <c r="AW152" s="13" t="s">
        <v>33</v>
      </c>
      <c r="AX152" s="13" t="s">
        <v>74</v>
      </c>
      <c r="AY152" s="137" t="s">
        <v>142</v>
      </c>
    </row>
    <row r="153" spans="1:65" s="13" customFormat="1">
      <c r="B153" s="136"/>
      <c r="D153" s="132" t="s">
        <v>152</v>
      </c>
      <c r="E153" s="137" t="s">
        <v>3</v>
      </c>
      <c r="F153" s="138" t="s">
        <v>299</v>
      </c>
      <c r="H153" s="139">
        <v>1649.2</v>
      </c>
      <c r="L153" s="136"/>
      <c r="M153" s="140"/>
      <c r="N153" s="141"/>
      <c r="O153" s="141"/>
      <c r="P153" s="141"/>
      <c r="Q153" s="141"/>
      <c r="R153" s="141"/>
      <c r="S153" s="141"/>
      <c r="T153" s="142"/>
      <c r="AT153" s="137" t="s">
        <v>152</v>
      </c>
      <c r="AU153" s="137" t="s">
        <v>84</v>
      </c>
      <c r="AV153" s="13" t="s">
        <v>84</v>
      </c>
      <c r="AW153" s="13" t="s">
        <v>33</v>
      </c>
      <c r="AX153" s="13" t="s">
        <v>74</v>
      </c>
      <c r="AY153" s="137" t="s">
        <v>142</v>
      </c>
    </row>
    <row r="154" spans="1:65" s="13" customFormat="1">
      <c r="B154" s="136"/>
      <c r="D154" s="132" t="s">
        <v>152</v>
      </c>
      <c r="E154" s="137" t="s">
        <v>3</v>
      </c>
      <c r="F154" s="138" t="s">
        <v>300</v>
      </c>
      <c r="H154" s="139">
        <v>30342.400000000001</v>
      </c>
      <c r="L154" s="136"/>
      <c r="M154" s="140"/>
      <c r="N154" s="141"/>
      <c r="O154" s="141"/>
      <c r="P154" s="141"/>
      <c r="Q154" s="141"/>
      <c r="R154" s="141"/>
      <c r="S154" s="141"/>
      <c r="T154" s="142"/>
      <c r="AT154" s="137" t="s">
        <v>152</v>
      </c>
      <c r="AU154" s="137" t="s">
        <v>84</v>
      </c>
      <c r="AV154" s="13" t="s">
        <v>84</v>
      </c>
      <c r="AW154" s="13" t="s">
        <v>33</v>
      </c>
      <c r="AX154" s="13" t="s">
        <v>21</v>
      </c>
      <c r="AY154" s="137" t="s">
        <v>142</v>
      </c>
    </row>
    <row r="155" spans="1:65" s="2" customFormat="1" ht="16.5" customHeight="1">
      <c r="A155" s="25"/>
      <c r="B155" s="119"/>
      <c r="C155" s="143" t="s">
        <v>301</v>
      </c>
      <c r="D155" s="143" t="s">
        <v>195</v>
      </c>
      <c r="E155" s="144" t="s">
        <v>302</v>
      </c>
      <c r="F155" s="145" t="s">
        <v>303</v>
      </c>
      <c r="G155" s="146" t="s">
        <v>156</v>
      </c>
      <c r="H155" s="147">
        <v>33376.639999999999</v>
      </c>
      <c r="I155" s="148">
        <v>42</v>
      </c>
      <c r="J155" s="148">
        <f>ROUND(I155*H155,2)</f>
        <v>1401818.88</v>
      </c>
      <c r="K155" s="145" t="s">
        <v>3</v>
      </c>
      <c r="L155" s="149"/>
      <c r="M155" s="150" t="s">
        <v>3</v>
      </c>
      <c r="N155" s="151" t="s">
        <v>45</v>
      </c>
      <c r="O155" s="128">
        <v>0</v>
      </c>
      <c r="P155" s="128">
        <f>O155*H155</f>
        <v>0</v>
      </c>
      <c r="Q155" s="128">
        <v>5.9999999999999995E-4</v>
      </c>
      <c r="R155" s="128">
        <f>Q155*H155</f>
        <v>20.025983999999998</v>
      </c>
      <c r="S155" s="128">
        <v>0</v>
      </c>
      <c r="T155" s="129">
        <f>S155*H155</f>
        <v>0</v>
      </c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R155" s="130" t="s">
        <v>199</v>
      </c>
      <c r="AT155" s="130" t="s">
        <v>195</v>
      </c>
      <c r="AU155" s="130" t="s">
        <v>84</v>
      </c>
      <c r="AY155" s="16" t="s">
        <v>142</v>
      </c>
      <c r="BE155" s="131">
        <f>IF(N155="základní",J155,0)</f>
        <v>1401818.88</v>
      </c>
      <c r="BF155" s="131">
        <f>IF(N155="snížená",J155,0)</f>
        <v>0</v>
      </c>
      <c r="BG155" s="131">
        <f>IF(N155="zákl. přenesená",J155,0)</f>
        <v>0</v>
      </c>
      <c r="BH155" s="131">
        <f>IF(N155="sníž. přenesená",J155,0)</f>
        <v>0</v>
      </c>
      <c r="BI155" s="131">
        <f>IF(N155="nulová",J155,0)</f>
        <v>0</v>
      </c>
      <c r="BJ155" s="16" t="s">
        <v>21</v>
      </c>
      <c r="BK155" s="131">
        <f>ROUND(I155*H155,2)</f>
        <v>1401818.88</v>
      </c>
      <c r="BL155" s="16" t="s">
        <v>199</v>
      </c>
      <c r="BM155" s="130" t="s">
        <v>304</v>
      </c>
    </row>
    <row r="156" spans="1:65" s="13" customFormat="1">
      <c r="B156" s="136"/>
      <c r="D156" s="132" t="s">
        <v>152</v>
      </c>
      <c r="E156" s="137" t="s">
        <v>3</v>
      </c>
      <c r="F156" s="138" t="s">
        <v>305</v>
      </c>
      <c r="H156" s="139">
        <v>33376.640000000007</v>
      </c>
      <c r="L156" s="136"/>
      <c r="M156" s="140"/>
      <c r="N156" s="141"/>
      <c r="O156" s="141"/>
      <c r="P156" s="141"/>
      <c r="Q156" s="141"/>
      <c r="R156" s="141"/>
      <c r="S156" s="141"/>
      <c r="T156" s="142"/>
      <c r="AT156" s="137" t="s">
        <v>152</v>
      </c>
      <c r="AU156" s="137" t="s">
        <v>84</v>
      </c>
      <c r="AV156" s="13" t="s">
        <v>84</v>
      </c>
      <c r="AW156" s="13" t="s">
        <v>33</v>
      </c>
      <c r="AX156" s="13" t="s">
        <v>21</v>
      </c>
      <c r="AY156" s="137" t="s">
        <v>142</v>
      </c>
    </row>
    <row r="157" spans="1:65" s="12" customFormat="1" ht="20.85" customHeight="1">
      <c r="B157" s="107"/>
      <c r="D157" s="108" t="s">
        <v>73</v>
      </c>
      <c r="E157" s="117" t="s">
        <v>190</v>
      </c>
      <c r="F157" s="117" t="s">
        <v>306</v>
      </c>
      <c r="J157" s="118">
        <f>BK157</f>
        <v>117494.69</v>
      </c>
      <c r="L157" s="107"/>
      <c r="M157" s="111"/>
      <c r="N157" s="112"/>
      <c r="O157" s="112"/>
      <c r="P157" s="113">
        <f>SUM(P158:P161)</f>
        <v>0</v>
      </c>
      <c r="Q157" s="112"/>
      <c r="R157" s="113">
        <f>SUM(R158:R161)</f>
        <v>0</v>
      </c>
      <c r="S157" s="112"/>
      <c r="T157" s="114">
        <f>SUM(T158:T161)</f>
        <v>0</v>
      </c>
      <c r="AR157" s="108" t="s">
        <v>21</v>
      </c>
      <c r="AT157" s="115" t="s">
        <v>73</v>
      </c>
      <c r="AU157" s="115" t="s">
        <v>84</v>
      </c>
      <c r="AY157" s="108" t="s">
        <v>142</v>
      </c>
      <c r="BK157" s="116">
        <f>SUM(BK158:BK161)</f>
        <v>117494.69</v>
      </c>
    </row>
    <row r="158" spans="1:65" s="2" customFormat="1" ht="16.5" customHeight="1">
      <c r="A158" s="25"/>
      <c r="B158" s="119"/>
      <c r="C158" s="120" t="s">
        <v>307</v>
      </c>
      <c r="D158" s="120" t="s">
        <v>144</v>
      </c>
      <c r="E158" s="121" t="s">
        <v>308</v>
      </c>
      <c r="F158" s="122" t="s">
        <v>309</v>
      </c>
      <c r="G158" s="123" t="s">
        <v>198</v>
      </c>
      <c r="H158" s="124">
        <v>49.033999999999999</v>
      </c>
      <c r="I158" s="125">
        <v>55</v>
      </c>
      <c r="J158" s="125">
        <f>ROUND(I158*H158,2)</f>
        <v>2696.87</v>
      </c>
      <c r="K158" s="122" t="s">
        <v>3</v>
      </c>
      <c r="L158" s="26"/>
      <c r="M158" s="126" t="s">
        <v>3</v>
      </c>
      <c r="N158" s="127" t="s">
        <v>45</v>
      </c>
      <c r="O158" s="128">
        <v>0</v>
      </c>
      <c r="P158" s="128">
        <f>O158*H158</f>
        <v>0</v>
      </c>
      <c r="Q158" s="128">
        <v>0</v>
      </c>
      <c r="R158" s="128">
        <f>Q158*H158</f>
        <v>0</v>
      </c>
      <c r="S158" s="128">
        <v>0</v>
      </c>
      <c r="T158" s="129">
        <f>S158*H158</f>
        <v>0</v>
      </c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R158" s="130" t="s">
        <v>148</v>
      </c>
      <c r="AT158" s="130" t="s">
        <v>144</v>
      </c>
      <c r="AU158" s="130" t="s">
        <v>159</v>
      </c>
      <c r="AY158" s="16" t="s">
        <v>142</v>
      </c>
      <c r="BE158" s="131">
        <f>IF(N158="základní",J158,0)</f>
        <v>2696.87</v>
      </c>
      <c r="BF158" s="131">
        <f>IF(N158="snížená",J158,0)</f>
        <v>0</v>
      </c>
      <c r="BG158" s="131">
        <f>IF(N158="zákl. přenesená",J158,0)</f>
        <v>0</v>
      </c>
      <c r="BH158" s="131">
        <f>IF(N158="sníž. přenesená",J158,0)</f>
        <v>0</v>
      </c>
      <c r="BI158" s="131">
        <f>IF(N158="nulová",J158,0)</f>
        <v>0</v>
      </c>
      <c r="BJ158" s="16" t="s">
        <v>21</v>
      </c>
      <c r="BK158" s="131">
        <f>ROUND(I158*H158,2)</f>
        <v>2696.87</v>
      </c>
      <c r="BL158" s="16" t="s">
        <v>148</v>
      </c>
      <c r="BM158" s="130" t="s">
        <v>310</v>
      </c>
    </row>
    <row r="159" spans="1:65" s="2" customFormat="1" ht="21.75" customHeight="1">
      <c r="A159" s="25"/>
      <c r="B159" s="119"/>
      <c r="C159" s="120" t="s">
        <v>311</v>
      </c>
      <c r="D159" s="120" t="s">
        <v>144</v>
      </c>
      <c r="E159" s="121" t="s">
        <v>312</v>
      </c>
      <c r="F159" s="122" t="s">
        <v>313</v>
      </c>
      <c r="G159" s="123" t="s">
        <v>198</v>
      </c>
      <c r="H159" s="124">
        <v>2.2989999999999999</v>
      </c>
      <c r="I159" s="125">
        <v>782</v>
      </c>
      <c r="J159" s="125">
        <f>ROUND(I159*H159,2)</f>
        <v>1797.82</v>
      </c>
      <c r="K159" s="122" t="s">
        <v>3</v>
      </c>
      <c r="L159" s="26"/>
      <c r="M159" s="126" t="s">
        <v>3</v>
      </c>
      <c r="N159" s="127" t="s">
        <v>45</v>
      </c>
      <c r="O159" s="128">
        <v>0</v>
      </c>
      <c r="P159" s="128">
        <f>O159*H159</f>
        <v>0</v>
      </c>
      <c r="Q159" s="128">
        <v>0</v>
      </c>
      <c r="R159" s="128">
        <f>Q159*H159</f>
        <v>0</v>
      </c>
      <c r="S159" s="128">
        <v>0</v>
      </c>
      <c r="T159" s="129">
        <f>S159*H159</f>
        <v>0</v>
      </c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R159" s="130" t="s">
        <v>227</v>
      </c>
      <c r="AT159" s="130" t="s">
        <v>144</v>
      </c>
      <c r="AU159" s="130" t="s">
        <v>159</v>
      </c>
      <c r="AY159" s="16" t="s">
        <v>142</v>
      </c>
      <c r="BE159" s="131">
        <f>IF(N159="základní",J159,0)</f>
        <v>1797.82</v>
      </c>
      <c r="BF159" s="131">
        <f>IF(N159="snížená",J159,0)</f>
        <v>0</v>
      </c>
      <c r="BG159" s="131">
        <f>IF(N159="zákl. přenesená",J159,0)</f>
        <v>0</v>
      </c>
      <c r="BH159" s="131">
        <f>IF(N159="sníž. přenesená",J159,0)</f>
        <v>0</v>
      </c>
      <c r="BI159" s="131">
        <f>IF(N159="nulová",J159,0)</f>
        <v>0</v>
      </c>
      <c r="BJ159" s="16" t="s">
        <v>21</v>
      </c>
      <c r="BK159" s="131">
        <f>ROUND(I159*H159,2)</f>
        <v>1797.82</v>
      </c>
      <c r="BL159" s="16" t="s">
        <v>227</v>
      </c>
      <c r="BM159" s="130" t="s">
        <v>314</v>
      </c>
    </row>
    <row r="160" spans="1:65" s="2" customFormat="1" ht="21.75" customHeight="1">
      <c r="A160" s="25"/>
      <c r="B160" s="119"/>
      <c r="C160" s="120" t="s">
        <v>315</v>
      </c>
      <c r="D160" s="120" t="s">
        <v>144</v>
      </c>
      <c r="E160" s="121" t="s">
        <v>316</v>
      </c>
      <c r="F160" s="122" t="s">
        <v>317</v>
      </c>
      <c r="G160" s="123" t="s">
        <v>251</v>
      </c>
      <c r="H160" s="124">
        <v>565</v>
      </c>
      <c r="I160" s="125">
        <v>200</v>
      </c>
      <c r="J160" s="125">
        <f>ROUND(I160*H160,2)</f>
        <v>113000</v>
      </c>
      <c r="K160" s="122" t="s">
        <v>3</v>
      </c>
      <c r="L160" s="26"/>
      <c r="M160" s="126" t="s">
        <v>3</v>
      </c>
      <c r="N160" s="127" t="s">
        <v>45</v>
      </c>
      <c r="O160" s="128">
        <v>0</v>
      </c>
      <c r="P160" s="128">
        <f>O160*H160</f>
        <v>0</v>
      </c>
      <c r="Q160" s="128">
        <v>0</v>
      </c>
      <c r="R160" s="128">
        <f>Q160*H160</f>
        <v>0</v>
      </c>
      <c r="S160" s="128">
        <v>0</v>
      </c>
      <c r="T160" s="129">
        <f>S160*H160</f>
        <v>0</v>
      </c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R160" s="130" t="s">
        <v>148</v>
      </c>
      <c r="AT160" s="130" t="s">
        <v>144</v>
      </c>
      <c r="AU160" s="130" t="s">
        <v>159</v>
      </c>
      <c r="AY160" s="16" t="s">
        <v>142</v>
      </c>
      <c r="BE160" s="131">
        <f>IF(N160="základní",J160,0)</f>
        <v>113000</v>
      </c>
      <c r="BF160" s="131">
        <f>IF(N160="snížená",J160,0)</f>
        <v>0</v>
      </c>
      <c r="BG160" s="131">
        <f>IF(N160="zákl. přenesená",J160,0)</f>
        <v>0</v>
      </c>
      <c r="BH160" s="131">
        <f>IF(N160="sníž. přenesená",J160,0)</f>
        <v>0</v>
      </c>
      <c r="BI160" s="131">
        <f>IF(N160="nulová",J160,0)</f>
        <v>0</v>
      </c>
      <c r="BJ160" s="16" t="s">
        <v>21</v>
      </c>
      <c r="BK160" s="131">
        <f>ROUND(I160*H160,2)</f>
        <v>113000</v>
      </c>
      <c r="BL160" s="16" t="s">
        <v>148</v>
      </c>
      <c r="BM160" s="130" t="s">
        <v>318</v>
      </c>
    </row>
    <row r="161" spans="1:51" s="13" customFormat="1">
      <c r="B161" s="136"/>
      <c r="D161" s="132" t="s">
        <v>152</v>
      </c>
      <c r="E161" s="137" t="s">
        <v>3</v>
      </c>
      <c r="F161" s="138" t="s">
        <v>319</v>
      </c>
      <c r="H161" s="139">
        <v>565</v>
      </c>
      <c r="L161" s="136"/>
      <c r="M161" s="159"/>
      <c r="N161" s="160"/>
      <c r="O161" s="160"/>
      <c r="P161" s="160"/>
      <c r="Q161" s="160"/>
      <c r="R161" s="160"/>
      <c r="S161" s="160"/>
      <c r="T161" s="161"/>
      <c r="AT161" s="137" t="s">
        <v>152</v>
      </c>
      <c r="AU161" s="137" t="s">
        <v>159</v>
      </c>
      <c r="AV161" s="13" t="s">
        <v>84</v>
      </c>
      <c r="AW161" s="13" t="s">
        <v>33</v>
      </c>
      <c r="AX161" s="13" t="s">
        <v>21</v>
      </c>
      <c r="AY161" s="137" t="s">
        <v>142</v>
      </c>
    </row>
    <row r="162" spans="1:51" s="2" customFormat="1" ht="6.9" customHeight="1">
      <c r="A162" s="25"/>
      <c r="B162" s="34"/>
      <c r="C162" s="35"/>
      <c r="D162" s="35"/>
      <c r="E162" s="35"/>
      <c r="F162" s="35"/>
      <c r="G162" s="35"/>
      <c r="H162" s="35"/>
      <c r="I162" s="35"/>
      <c r="J162" s="35"/>
      <c r="K162" s="35"/>
      <c r="L162" s="26"/>
      <c r="M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</row>
  </sheetData>
  <autoFilter ref="C85:K161"/>
  <mergeCells count="8">
    <mergeCell ref="E76:H76"/>
    <mergeCell ref="E78:H78"/>
    <mergeCell ref="L2:V2"/>
    <mergeCell ref="E7:H7"/>
    <mergeCell ref="E9:H9"/>
    <mergeCell ref="E27:H27"/>
    <mergeCell ref="E48:H48"/>
    <mergeCell ref="E50:H50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30"/>
  <sheetViews>
    <sheetView showGridLines="0" topLeftCell="B1" zoomScale="70" zoomScaleNormal="70" workbookViewId="0">
      <selection activeCell="K2" sqref="K2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" style="1" customWidth="1"/>
    <col min="8" max="8" width="11.42578125" style="1" customWidth="1"/>
    <col min="9" max="9" width="15.28515625" style="1" customWidth="1"/>
    <col min="10" max="10" width="20.140625" style="1" customWidth="1"/>
    <col min="11" max="11" width="12.5703125" style="1" customWidth="1"/>
    <col min="12" max="12" width="9.28515625" style="1" hidden="1" customWidth="1"/>
    <col min="13" max="13" width="10.85546875" style="1" hidden="1" customWidth="1"/>
    <col min="14" max="14" width="9.28515625" style="1" hidden="1" customWidth="1"/>
    <col min="15" max="20" width="14.140625" style="1" hidden="1" customWidth="1"/>
    <col min="21" max="21" width="16.28515625" style="1" hidden="1" customWidth="1"/>
    <col min="22" max="22" width="12.28515625" style="1" hidden="1" customWidth="1"/>
    <col min="23" max="23" width="16.28515625" style="1" hidden="1" customWidth="1"/>
    <col min="24" max="24" width="12.28515625" style="1" hidden="1" customWidth="1"/>
    <col min="25" max="25" width="15" style="1" hidden="1" customWidth="1"/>
    <col min="26" max="26" width="11" style="1" hidden="1" customWidth="1"/>
    <col min="27" max="27" width="15" style="1" hidden="1" customWidth="1"/>
    <col min="28" max="28" width="16.28515625" style="1" hidden="1" customWidth="1"/>
    <col min="29" max="29" width="11" style="1" hidden="1" customWidth="1"/>
    <col min="30" max="30" width="15" style="1" hidden="1" customWidth="1"/>
    <col min="31" max="31" width="16.28515625" style="1" hidden="1" customWidth="1"/>
    <col min="32" max="43" width="0" hidden="1" customWidth="1"/>
    <col min="44" max="65" width="9.28515625" style="1" hidden="1" customWidth="1"/>
    <col min="66" max="78" width="0" hidden="1" customWidth="1"/>
    <col min="79" max="79" width="13.28515625" customWidth="1"/>
    <col min="80" max="80" width="20.28515625" customWidth="1"/>
    <col min="81" max="81" width="17.85546875" customWidth="1"/>
  </cols>
  <sheetData>
    <row r="1" spans="1:46">
      <c r="A1" s="70"/>
    </row>
    <row r="2" spans="1:46" s="1" customFormat="1" ht="36.9" customHeight="1">
      <c r="L2" s="358" t="s">
        <v>6</v>
      </c>
      <c r="M2" s="359"/>
      <c r="N2" s="359"/>
      <c r="O2" s="359"/>
      <c r="P2" s="359"/>
      <c r="Q2" s="359"/>
      <c r="R2" s="359"/>
      <c r="S2" s="359"/>
      <c r="T2" s="359"/>
      <c r="U2" s="359"/>
      <c r="V2" s="359"/>
      <c r="AT2" s="16" t="s">
        <v>87</v>
      </c>
    </row>
    <row r="3" spans="1:46" s="1" customFormat="1" ht="6.9" hidden="1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</row>
    <row r="4" spans="1:46" s="1" customFormat="1" ht="24.9" hidden="1" customHeight="1">
      <c r="B4" s="19"/>
      <c r="D4" s="20" t="s">
        <v>110</v>
      </c>
      <c r="L4" s="19"/>
      <c r="M4" s="71" t="s">
        <v>11</v>
      </c>
      <c r="AT4" s="16" t="s">
        <v>4</v>
      </c>
    </row>
    <row r="5" spans="1:46" s="1" customFormat="1" ht="6.9" hidden="1" customHeight="1">
      <c r="B5" s="19"/>
      <c r="L5" s="19"/>
    </row>
    <row r="6" spans="1:46" s="1" customFormat="1" ht="12" hidden="1" customHeight="1">
      <c r="B6" s="19"/>
      <c r="D6" s="22" t="s">
        <v>15</v>
      </c>
      <c r="L6" s="19"/>
    </row>
    <row r="7" spans="1:46" s="1" customFormat="1" ht="23.25" hidden="1" customHeight="1">
      <c r="B7" s="19"/>
      <c r="E7" s="400" t="str">
        <f>'Rekapitulace stavby'!K6</f>
        <v>Nápravná opatření k odvrácení škod způsobených vlivem staré ekologické zátěže bývalé skládky Vlčí důl v k.ú. Zásmuky</v>
      </c>
      <c r="F7" s="401"/>
      <c r="G7" s="401"/>
      <c r="H7" s="401"/>
      <c r="L7" s="19"/>
    </row>
    <row r="8" spans="1:46" s="2" customFormat="1" ht="12" hidden="1" customHeight="1">
      <c r="A8" s="25"/>
      <c r="B8" s="26"/>
      <c r="C8" s="25"/>
      <c r="D8" s="22" t="s">
        <v>111</v>
      </c>
      <c r="E8" s="25"/>
      <c r="F8" s="25"/>
      <c r="G8" s="25"/>
      <c r="H8" s="25"/>
      <c r="I8" s="25"/>
      <c r="J8" s="25"/>
      <c r="K8" s="25"/>
      <c r="L8" s="72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</row>
    <row r="9" spans="1:46" s="2" customFormat="1" ht="16.5" hidden="1" customHeight="1">
      <c r="A9" s="25"/>
      <c r="B9" s="26"/>
      <c r="C9" s="25"/>
      <c r="D9" s="25"/>
      <c r="E9" s="402" t="s">
        <v>320</v>
      </c>
      <c r="F9" s="403"/>
      <c r="G9" s="403"/>
      <c r="H9" s="403"/>
      <c r="I9" s="25"/>
      <c r="J9" s="25"/>
      <c r="K9" s="25"/>
      <c r="L9" s="72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46" s="2" customFormat="1" hidden="1">
      <c r="A10" s="25"/>
      <c r="B10" s="26"/>
      <c r="C10" s="25"/>
      <c r="D10" s="25"/>
      <c r="E10" s="25"/>
      <c r="F10" s="25"/>
      <c r="G10" s="25"/>
      <c r="H10" s="25"/>
      <c r="I10" s="25"/>
      <c r="J10" s="25"/>
      <c r="K10" s="25"/>
      <c r="L10" s="72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</row>
    <row r="11" spans="1:46" s="2" customFormat="1" ht="12" hidden="1" customHeight="1">
      <c r="A11" s="25"/>
      <c r="B11" s="26"/>
      <c r="C11" s="25"/>
      <c r="D11" s="22" t="s">
        <v>18</v>
      </c>
      <c r="E11" s="25"/>
      <c r="F11" s="21" t="s">
        <v>88</v>
      </c>
      <c r="G11" s="25"/>
      <c r="H11" s="25"/>
      <c r="I11" s="22" t="s">
        <v>19</v>
      </c>
      <c r="J11" s="21" t="s">
        <v>20</v>
      </c>
      <c r="K11" s="25"/>
      <c r="L11" s="72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</row>
    <row r="12" spans="1:46" s="2" customFormat="1" ht="12" hidden="1" customHeight="1">
      <c r="A12" s="25"/>
      <c r="B12" s="26"/>
      <c r="C12" s="25"/>
      <c r="D12" s="22" t="s">
        <v>22</v>
      </c>
      <c r="E12" s="25"/>
      <c r="F12" s="21" t="s">
        <v>23</v>
      </c>
      <c r="G12" s="25"/>
      <c r="H12" s="25"/>
      <c r="I12" s="22" t="s">
        <v>24</v>
      </c>
      <c r="J12" s="40" t="str">
        <f>'Rekapitulace stavby'!AN8</f>
        <v>20. 5. 2016</v>
      </c>
      <c r="K12" s="25"/>
      <c r="L12" s="72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</row>
    <row r="13" spans="1:46" s="2" customFormat="1" ht="10.8" hidden="1" customHeight="1">
      <c r="A13" s="25"/>
      <c r="B13" s="26"/>
      <c r="C13" s="25"/>
      <c r="D13" s="25"/>
      <c r="E13" s="25"/>
      <c r="F13" s="25"/>
      <c r="G13" s="25"/>
      <c r="H13" s="25"/>
      <c r="I13" s="25"/>
      <c r="J13" s="25"/>
      <c r="K13" s="25"/>
      <c r="L13" s="72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</row>
    <row r="14" spans="1:46" s="2" customFormat="1" ht="12" hidden="1" customHeight="1">
      <c r="A14" s="25"/>
      <c r="B14" s="26"/>
      <c r="C14" s="25"/>
      <c r="D14" s="22" t="s">
        <v>28</v>
      </c>
      <c r="E14" s="25"/>
      <c r="F14" s="25"/>
      <c r="G14" s="25"/>
      <c r="H14" s="25"/>
      <c r="I14" s="22" t="s">
        <v>29</v>
      </c>
      <c r="J14" s="21" t="s">
        <v>3</v>
      </c>
      <c r="K14" s="25"/>
      <c r="L14" s="72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</row>
    <row r="15" spans="1:46" s="2" customFormat="1" ht="18" hidden="1" customHeight="1">
      <c r="A15" s="25"/>
      <c r="B15" s="26"/>
      <c r="C15" s="25"/>
      <c r="D15" s="25"/>
      <c r="E15" s="21" t="s">
        <v>23</v>
      </c>
      <c r="F15" s="25"/>
      <c r="G15" s="25"/>
      <c r="H15" s="25"/>
      <c r="I15" s="22" t="s">
        <v>30</v>
      </c>
      <c r="J15" s="21" t="s">
        <v>3</v>
      </c>
      <c r="K15" s="25"/>
      <c r="L15" s="72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</row>
    <row r="16" spans="1:46" s="2" customFormat="1" ht="6.9" hidden="1" customHeight="1">
      <c r="A16" s="25"/>
      <c r="B16" s="26"/>
      <c r="C16" s="25"/>
      <c r="D16" s="25"/>
      <c r="E16" s="25"/>
      <c r="F16" s="25"/>
      <c r="G16" s="25"/>
      <c r="H16" s="25"/>
      <c r="I16" s="25"/>
      <c r="J16" s="25"/>
      <c r="K16" s="25"/>
      <c r="L16" s="72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</row>
    <row r="17" spans="1:31" s="2" customFormat="1" ht="12" hidden="1" customHeight="1">
      <c r="A17" s="25"/>
      <c r="B17" s="26"/>
      <c r="C17" s="25"/>
      <c r="D17" s="22" t="s">
        <v>31</v>
      </c>
      <c r="E17" s="25"/>
      <c r="F17" s="25"/>
      <c r="G17" s="25"/>
      <c r="H17" s="25"/>
      <c r="I17" s="22" t="s">
        <v>29</v>
      </c>
      <c r="J17" s="21" t="s">
        <v>3</v>
      </c>
      <c r="K17" s="25"/>
      <c r="L17" s="72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</row>
    <row r="18" spans="1:31" s="2" customFormat="1" ht="18" hidden="1" customHeight="1">
      <c r="A18" s="25"/>
      <c r="B18" s="26"/>
      <c r="C18" s="25"/>
      <c r="D18" s="25"/>
      <c r="E18" s="21" t="s">
        <v>32</v>
      </c>
      <c r="F18" s="25"/>
      <c r="G18" s="25"/>
      <c r="H18" s="25"/>
      <c r="I18" s="22" t="s">
        <v>30</v>
      </c>
      <c r="J18" s="21" t="s">
        <v>3</v>
      </c>
      <c r="K18" s="25"/>
      <c r="L18" s="72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</row>
    <row r="19" spans="1:31" s="2" customFormat="1" ht="6.9" hidden="1" customHeight="1">
      <c r="A19" s="25"/>
      <c r="B19" s="26"/>
      <c r="C19" s="25"/>
      <c r="D19" s="25"/>
      <c r="E19" s="25"/>
      <c r="F19" s="25"/>
      <c r="G19" s="25"/>
      <c r="H19" s="25"/>
      <c r="I19" s="25"/>
      <c r="J19" s="25"/>
      <c r="K19" s="25"/>
      <c r="L19" s="72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</row>
    <row r="20" spans="1:31" s="2" customFormat="1" ht="12" hidden="1" customHeight="1">
      <c r="A20" s="25"/>
      <c r="B20" s="26"/>
      <c r="C20" s="25"/>
      <c r="D20" s="22" t="s">
        <v>34</v>
      </c>
      <c r="E20" s="25"/>
      <c r="F20" s="25"/>
      <c r="G20" s="25"/>
      <c r="H20" s="25"/>
      <c r="I20" s="22" t="s">
        <v>29</v>
      </c>
      <c r="J20" s="21" t="s">
        <v>3</v>
      </c>
      <c r="K20" s="25"/>
      <c r="L20" s="72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</row>
    <row r="21" spans="1:31" s="2" customFormat="1" ht="18" hidden="1" customHeight="1">
      <c r="A21" s="25"/>
      <c r="B21" s="26"/>
      <c r="C21" s="25"/>
      <c r="D21" s="25"/>
      <c r="E21" s="21" t="s">
        <v>36</v>
      </c>
      <c r="F21" s="25"/>
      <c r="G21" s="25"/>
      <c r="H21" s="25"/>
      <c r="I21" s="22" t="s">
        <v>30</v>
      </c>
      <c r="J21" s="21" t="s">
        <v>3</v>
      </c>
      <c r="K21" s="25"/>
      <c r="L21" s="72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</row>
    <row r="22" spans="1:31" s="2" customFormat="1" ht="6.9" hidden="1" customHeight="1">
      <c r="A22" s="25"/>
      <c r="B22" s="26"/>
      <c r="C22" s="25"/>
      <c r="D22" s="25"/>
      <c r="E22" s="25"/>
      <c r="F22" s="25"/>
      <c r="G22" s="25"/>
      <c r="H22" s="25"/>
      <c r="I22" s="25"/>
      <c r="J22" s="25"/>
      <c r="K22" s="25"/>
      <c r="L22" s="72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</row>
    <row r="23" spans="1:31" s="2" customFormat="1" ht="12" hidden="1" customHeight="1">
      <c r="A23" s="25"/>
      <c r="B23" s="26"/>
      <c r="C23" s="25"/>
      <c r="D23" s="22" t="s">
        <v>37</v>
      </c>
      <c r="E23" s="25"/>
      <c r="F23" s="25"/>
      <c r="G23" s="25"/>
      <c r="H23" s="25"/>
      <c r="I23" s="22" t="s">
        <v>29</v>
      </c>
      <c r="J23" s="21" t="str">
        <f>IF('Rekapitulace stavby'!AN19="","",'Rekapitulace stavby'!AN19)</f>
        <v/>
      </c>
      <c r="K23" s="25"/>
      <c r="L23" s="72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</row>
    <row r="24" spans="1:31" s="2" customFormat="1" ht="18" hidden="1" customHeight="1">
      <c r="A24" s="25"/>
      <c r="B24" s="26"/>
      <c r="C24" s="25"/>
      <c r="D24" s="25"/>
      <c r="E24" s="21" t="str">
        <f>IF('Rekapitulace stavby'!E20="","",'Rekapitulace stavby'!E20)</f>
        <v xml:space="preserve"> </v>
      </c>
      <c r="F24" s="25"/>
      <c r="G24" s="25"/>
      <c r="H24" s="25"/>
      <c r="I24" s="22" t="s">
        <v>30</v>
      </c>
      <c r="J24" s="21" t="str">
        <f>IF('Rekapitulace stavby'!AN20="","",'Rekapitulace stavby'!AN20)</f>
        <v/>
      </c>
      <c r="K24" s="25"/>
      <c r="L24" s="72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</row>
    <row r="25" spans="1:31" s="2" customFormat="1" ht="6.9" hidden="1" customHeight="1">
      <c r="A25" s="25"/>
      <c r="B25" s="26"/>
      <c r="C25" s="25"/>
      <c r="D25" s="25"/>
      <c r="E25" s="25"/>
      <c r="F25" s="25"/>
      <c r="G25" s="25"/>
      <c r="H25" s="25"/>
      <c r="I25" s="25"/>
      <c r="J25" s="25"/>
      <c r="K25" s="25"/>
      <c r="L25" s="72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s="2" customFormat="1" ht="12" hidden="1" customHeight="1">
      <c r="A26" s="25"/>
      <c r="B26" s="26"/>
      <c r="C26" s="25"/>
      <c r="D26" s="22" t="s">
        <v>39</v>
      </c>
      <c r="E26" s="25"/>
      <c r="F26" s="25"/>
      <c r="G26" s="25"/>
      <c r="H26" s="25"/>
      <c r="I26" s="25"/>
      <c r="J26" s="25"/>
      <c r="K26" s="25"/>
      <c r="L26" s="72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</row>
    <row r="27" spans="1:31" s="8" customFormat="1" ht="16.5" hidden="1" customHeight="1">
      <c r="A27" s="73"/>
      <c r="B27" s="74"/>
      <c r="C27" s="73"/>
      <c r="D27" s="73"/>
      <c r="E27" s="404" t="s">
        <v>3</v>
      </c>
      <c r="F27" s="404"/>
      <c r="G27" s="404"/>
      <c r="H27" s="404"/>
      <c r="I27" s="73"/>
      <c r="J27" s="73"/>
      <c r="K27" s="73"/>
      <c r="L27" s="75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</row>
    <row r="28" spans="1:31" s="2" customFormat="1" ht="6.9" hidden="1" customHeight="1">
      <c r="A28" s="25"/>
      <c r="B28" s="26"/>
      <c r="C28" s="25"/>
      <c r="D28" s="25"/>
      <c r="E28" s="25"/>
      <c r="F28" s="25"/>
      <c r="G28" s="25"/>
      <c r="H28" s="25"/>
      <c r="I28" s="25"/>
      <c r="J28" s="25"/>
      <c r="K28" s="25"/>
      <c r="L28" s="72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s="2" customFormat="1" ht="6.9" hidden="1" customHeight="1">
      <c r="A29" s="25"/>
      <c r="B29" s="26"/>
      <c r="C29" s="25"/>
      <c r="D29" s="51"/>
      <c r="E29" s="51"/>
      <c r="F29" s="51"/>
      <c r="G29" s="51"/>
      <c r="H29" s="51"/>
      <c r="I29" s="51"/>
      <c r="J29" s="51"/>
      <c r="K29" s="51"/>
      <c r="L29" s="72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s="2" customFormat="1" ht="25.35" hidden="1" customHeight="1">
      <c r="A30" s="25"/>
      <c r="B30" s="26"/>
      <c r="C30" s="25"/>
      <c r="D30" s="76" t="s">
        <v>40</v>
      </c>
      <c r="E30" s="25"/>
      <c r="F30" s="25"/>
      <c r="G30" s="25"/>
      <c r="H30" s="25"/>
      <c r="I30" s="25"/>
      <c r="J30" s="55">
        <f>ROUND(J85, 2)</f>
        <v>33680054</v>
      </c>
      <c r="K30" s="25"/>
      <c r="L30" s="72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s="2" customFormat="1" ht="6.9" hidden="1" customHeight="1">
      <c r="A31" s="25"/>
      <c r="B31" s="26"/>
      <c r="C31" s="25"/>
      <c r="D31" s="51"/>
      <c r="E31" s="51"/>
      <c r="F31" s="51"/>
      <c r="G31" s="51"/>
      <c r="H31" s="51"/>
      <c r="I31" s="51"/>
      <c r="J31" s="51"/>
      <c r="K31" s="51"/>
      <c r="L31" s="72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</row>
    <row r="32" spans="1:31" s="2" customFormat="1" ht="14.4" hidden="1" customHeight="1">
      <c r="A32" s="25"/>
      <c r="B32" s="26"/>
      <c r="C32" s="25"/>
      <c r="D32" s="25"/>
      <c r="E32" s="25"/>
      <c r="F32" s="29" t="s">
        <v>42</v>
      </c>
      <c r="G32" s="25"/>
      <c r="H32" s="25"/>
      <c r="I32" s="29" t="s">
        <v>41</v>
      </c>
      <c r="J32" s="29" t="s">
        <v>43</v>
      </c>
      <c r="K32" s="25"/>
      <c r="L32" s="72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</row>
    <row r="33" spans="1:31" s="2" customFormat="1" ht="14.4" hidden="1" customHeight="1">
      <c r="A33" s="25"/>
      <c r="B33" s="26"/>
      <c r="C33" s="25"/>
      <c r="D33" s="77" t="s">
        <v>44</v>
      </c>
      <c r="E33" s="22" t="s">
        <v>45</v>
      </c>
      <c r="F33" s="78">
        <f>ROUND((SUM(BE85:BE129)),  2)</f>
        <v>33680054</v>
      </c>
      <c r="G33" s="25"/>
      <c r="H33" s="25"/>
      <c r="I33" s="79">
        <v>0.21</v>
      </c>
      <c r="J33" s="78">
        <f>ROUND(((SUM(BE85:BE129))*I33),  2)</f>
        <v>7072811.3399999999</v>
      </c>
      <c r="K33" s="25"/>
      <c r="L33" s="72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</row>
    <row r="34" spans="1:31" s="2" customFormat="1" ht="14.4" hidden="1" customHeight="1">
      <c r="A34" s="25"/>
      <c r="B34" s="26"/>
      <c r="C34" s="25"/>
      <c r="D34" s="25"/>
      <c r="E34" s="22" t="s">
        <v>46</v>
      </c>
      <c r="F34" s="78">
        <f>ROUND((SUM(BF85:BF129)),  2)</f>
        <v>0</v>
      </c>
      <c r="G34" s="25"/>
      <c r="H34" s="25"/>
      <c r="I34" s="79">
        <v>0.15</v>
      </c>
      <c r="J34" s="78">
        <f>ROUND(((SUM(BF85:BF129))*I34),  2)</f>
        <v>0</v>
      </c>
      <c r="K34" s="25"/>
      <c r="L34" s="72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</row>
    <row r="35" spans="1:31" s="2" customFormat="1" ht="14.4" hidden="1" customHeight="1">
      <c r="A35" s="25"/>
      <c r="B35" s="26"/>
      <c r="C35" s="25"/>
      <c r="D35" s="25"/>
      <c r="E35" s="22" t="s">
        <v>47</v>
      </c>
      <c r="F35" s="78">
        <f>ROUND((SUM(BG85:BG129)),  2)</f>
        <v>0</v>
      </c>
      <c r="G35" s="25"/>
      <c r="H35" s="25"/>
      <c r="I35" s="79">
        <v>0.21</v>
      </c>
      <c r="J35" s="78">
        <f>0</f>
        <v>0</v>
      </c>
      <c r="K35" s="25"/>
      <c r="L35" s="72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</row>
    <row r="36" spans="1:31" s="2" customFormat="1" ht="14.4" hidden="1" customHeight="1">
      <c r="A36" s="25"/>
      <c r="B36" s="26"/>
      <c r="C36" s="25"/>
      <c r="D36" s="25"/>
      <c r="E36" s="22" t="s">
        <v>48</v>
      </c>
      <c r="F36" s="78">
        <f>ROUND((SUM(BH85:BH129)),  2)</f>
        <v>0</v>
      </c>
      <c r="G36" s="25"/>
      <c r="H36" s="25"/>
      <c r="I36" s="79">
        <v>0.15</v>
      </c>
      <c r="J36" s="78">
        <f>0</f>
        <v>0</v>
      </c>
      <c r="K36" s="25"/>
      <c r="L36" s="72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</row>
    <row r="37" spans="1:31" s="2" customFormat="1" ht="14.4" hidden="1" customHeight="1">
      <c r="A37" s="25"/>
      <c r="B37" s="26"/>
      <c r="C37" s="25"/>
      <c r="D37" s="25"/>
      <c r="E37" s="22" t="s">
        <v>49</v>
      </c>
      <c r="F37" s="78">
        <f>ROUND((SUM(BI85:BI129)),  2)</f>
        <v>0</v>
      </c>
      <c r="G37" s="25"/>
      <c r="H37" s="25"/>
      <c r="I37" s="79">
        <v>0</v>
      </c>
      <c r="J37" s="78">
        <f>0</f>
        <v>0</v>
      </c>
      <c r="K37" s="25"/>
      <c r="L37" s="72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</row>
    <row r="38" spans="1:31" s="2" customFormat="1" ht="6.9" hidden="1" customHeight="1">
      <c r="A38" s="25"/>
      <c r="B38" s="26"/>
      <c r="C38" s="25"/>
      <c r="D38" s="25"/>
      <c r="E38" s="25"/>
      <c r="F38" s="25"/>
      <c r="G38" s="25"/>
      <c r="H38" s="25"/>
      <c r="I38" s="25"/>
      <c r="J38" s="25"/>
      <c r="K38" s="25"/>
      <c r="L38" s="72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</row>
    <row r="39" spans="1:31" s="2" customFormat="1" ht="25.35" hidden="1" customHeight="1">
      <c r="A39" s="25"/>
      <c r="B39" s="26"/>
      <c r="C39" s="80"/>
      <c r="D39" s="81" t="s">
        <v>50</v>
      </c>
      <c r="E39" s="45"/>
      <c r="F39" s="45"/>
      <c r="G39" s="82" t="s">
        <v>51</v>
      </c>
      <c r="H39" s="83" t="s">
        <v>52</v>
      </c>
      <c r="I39" s="45"/>
      <c r="J39" s="84">
        <f>SUM(J30:J37)</f>
        <v>40752865.340000004</v>
      </c>
      <c r="K39" s="85"/>
      <c r="L39" s="72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</row>
    <row r="40" spans="1:31" s="2" customFormat="1" ht="14.4" hidden="1" customHeight="1">
      <c r="A40" s="25"/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72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</row>
    <row r="41" spans="1:31" hidden="1"/>
    <row r="42" spans="1:31" hidden="1"/>
    <row r="43" spans="1:31" hidden="1"/>
    <row r="44" spans="1:31" s="2" customFormat="1" ht="6.9" hidden="1" customHeight="1">
      <c r="A44" s="25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72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</row>
    <row r="45" spans="1:31" s="2" customFormat="1" ht="24.9" hidden="1" customHeight="1">
      <c r="A45" s="25"/>
      <c r="B45" s="26"/>
      <c r="C45" s="20" t="s">
        <v>116</v>
      </c>
      <c r="D45" s="25"/>
      <c r="E45" s="25"/>
      <c r="F45" s="25"/>
      <c r="G45" s="25"/>
      <c r="H45" s="25"/>
      <c r="I45" s="25"/>
      <c r="J45" s="25"/>
      <c r="K45" s="25"/>
      <c r="L45" s="72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</row>
    <row r="46" spans="1:31" s="2" customFormat="1" ht="6.9" hidden="1" customHeight="1">
      <c r="A46" s="25"/>
      <c r="B46" s="26"/>
      <c r="C46" s="25"/>
      <c r="D46" s="25"/>
      <c r="E46" s="25"/>
      <c r="F46" s="25"/>
      <c r="G46" s="25"/>
      <c r="H46" s="25"/>
      <c r="I46" s="25"/>
      <c r="J46" s="25"/>
      <c r="K46" s="25"/>
      <c r="L46" s="72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</row>
    <row r="47" spans="1:31" s="2" customFormat="1" ht="12" hidden="1" customHeight="1">
      <c r="A47" s="25"/>
      <c r="B47" s="26"/>
      <c r="C47" s="22" t="s">
        <v>15</v>
      </c>
      <c r="D47" s="25"/>
      <c r="E47" s="25"/>
      <c r="F47" s="25"/>
      <c r="G47" s="25"/>
      <c r="H47" s="25"/>
      <c r="I47" s="25"/>
      <c r="J47" s="25"/>
      <c r="K47" s="25"/>
      <c r="L47" s="72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</row>
    <row r="48" spans="1:31" s="2" customFormat="1" ht="23.25" hidden="1" customHeight="1">
      <c r="A48" s="25"/>
      <c r="B48" s="26"/>
      <c r="C48" s="25"/>
      <c r="D48" s="25"/>
      <c r="E48" s="400" t="str">
        <f>E7</f>
        <v>Nápravná opatření k odvrácení škod způsobených vlivem staré ekologické zátěže bývalé skládky Vlčí důl v k.ú. Zásmuky</v>
      </c>
      <c r="F48" s="401"/>
      <c r="G48" s="401"/>
      <c r="H48" s="401"/>
      <c r="I48" s="25"/>
      <c r="J48" s="25"/>
      <c r="K48" s="25"/>
      <c r="L48" s="72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</row>
    <row r="49" spans="1:47" s="2" customFormat="1" ht="12" hidden="1" customHeight="1">
      <c r="A49" s="25"/>
      <c r="B49" s="26"/>
      <c r="C49" s="22" t="s">
        <v>111</v>
      </c>
      <c r="D49" s="25"/>
      <c r="E49" s="25"/>
      <c r="F49" s="25"/>
      <c r="G49" s="25"/>
      <c r="H49" s="25"/>
      <c r="I49" s="25"/>
      <c r="J49" s="25"/>
      <c r="K49" s="25"/>
      <c r="L49" s="72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</row>
    <row r="50" spans="1:47" s="2" customFormat="1" ht="16.5" hidden="1" customHeight="1">
      <c r="A50" s="25"/>
      <c r="B50" s="26"/>
      <c r="C50" s="25"/>
      <c r="D50" s="25"/>
      <c r="E50" s="402" t="str">
        <f>E9</f>
        <v>SO 02 - SO 02  Podzemní těsnící stěna</v>
      </c>
      <c r="F50" s="403"/>
      <c r="G50" s="403"/>
      <c r="H50" s="403"/>
      <c r="I50" s="25"/>
      <c r="J50" s="25"/>
      <c r="K50" s="25"/>
      <c r="L50" s="72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</row>
    <row r="51" spans="1:47" s="2" customFormat="1" ht="6.9" hidden="1" customHeight="1">
      <c r="A51" s="25"/>
      <c r="B51" s="26"/>
      <c r="C51" s="25"/>
      <c r="D51" s="25"/>
      <c r="E51" s="25"/>
      <c r="F51" s="25"/>
      <c r="G51" s="25"/>
      <c r="H51" s="25"/>
      <c r="I51" s="25"/>
      <c r="J51" s="25"/>
      <c r="K51" s="25"/>
      <c r="L51" s="72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</row>
    <row r="52" spans="1:47" s="2" customFormat="1" ht="12" hidden="1" customHeight="1">
      <c r="A52" s="25"/>
      <c r="B52" s="26"/>
      <c r="C52" s="22" t="s">
        <v>22</v>
      </c>
      <c r="D52" s="25"/>
      <c r="E52" s="25"/>
      <c r="F52" s="21" t="str">
        <f>F12</f>
        <v>Město Zásmuky</v>
      </c>
      <c r="G52" s="25"/>
      <c r="H52" s="25"/>
      <c r="I52" s="22" t="s">
        <v>24</v>
      </c>
      <c r="J52" s="40" t="str">
        <f>IF(J12="","",J12)</f>
        <v>20. 5. 2016</v>
      </c>
      <c r="K52" s="25"/>
      <c r="L52" s="72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</row>
    <row r="53" spans="1:47" s="2" customFormat="1" ht="6.9" hidden="1" customHeight="1">
      <c r="A53" s="25"/>
      <c r="B53" s="26"/>
      <c r="C53" s="25"/>
      <c r="D53" s="25"/>
      <c r="E53" s="25"/>
      <c r="F53" s="25"/>
      <c r="G53" s="25"/>
      <c r="H53" s="25"/>
      <c r="I53" s="25"/>
      <c r="J53" s="25"/>
      <c r="K53" s="25"/>
      <c r="L53" s="72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</row>
    <row r="54" spans="1:47" s="2" customFormat="1" ht="25.65" hidden="1" customHeight="1">
      <c r="A54" s="25"/>
      <c r="B54" s="26"/>
      <c r="C54" s="22" t="s">
        <v>28</v>
      </c>
      <c r="D54" s="25"/>
      <c r="E54" s="25"/>
      <c r="F54" s="21" t="str">
        <f>E15</f>
        <v>Město Zásmuky</v>
      </c>
      <c r="G54" s="25"/>
      <c r="H54" s="25"/>
      <c r="I54" s="22" t="s">
        <v>34</v>
      </c>
      <c r="J54" s="23" t="str">
        <f>E21</f>
        <v>Bioanalytika CZ, s.r.o.</v>
      </c>
      <c r="K54" s="25"/>
      <c r="L54" s="72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</row>
    <row r="55" spans="1:47" s="2" customFormat="1" ht="15.15" hidden="1" customHeight="1">
      <c r="A55" s="25"/>
      <c r="B55" s="26"/>
      <c r="C55" s="22" t="s">
        <v>31</v>
      </c>
      <c r="D55" s="25"/>
      <c r="E55" s="25"/>
      <c r="F55" s="21" t="str">
        <f>IF(E18="","",E18)</f>
        <v>Společnost VZE &amp; FCC</v>
      </c>
      <c r="G55" s="25"/>
      <c r="H55" s="25"/>
      <c r="I55" s="22" t="s">
        <v>37</v>
      </c>
      <c r="J55" s="23" t="str">
        <f>E24</f>
        <v xml:space="preserve"> </v>
      </c>
      <c r="K55" s="25"/>
      <c r="L55" s="72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</row>
    <row r="56" spans="1:47" s="2" customFormat="1" ht="10.35" hidden="1" customHeight="1">
      <c r="A56" s="25"/>
      <c r="B56" s="26"/>
      <c r="C56" s="25"/>
      <c r="D56" s="25"/>
      <c r="E56" s="25"/>
      <c r="F56" s="25"/>
      <c r="G56" s="25"/>
      <c r="H56" s="25"/>
      <c r="I56" s="25"/>
      <c r="J56" s="25"/>
      <c r="K56" s="25"/>
      <c r="L56" s="72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</row>
    <row r="57" spans="1:47" s="2" customFormat="1" ht="29.25" hidden="1" customHeight="1">
      <c r="A57" s="25"/>
      <c r="B57" s="26"/>
      <c r="C57" s="86" t="s">
        <v>117</v>
      </c>
      <c r="D57" s="80"/>
      <c r="E57" s="80"/>
      <c r="F57" s="80"/>
      <c r="G57" s="80"/>
      <c r="H57" s="80"/>
      <c r="I57" s="80"/>
      <c r="J57" s="87" t="s">
        <v>118</v>
      </c>
      <c r="K57" s="80"/>
      <c r="L57" s="72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</row>
    <row r="58" spans="1:47" s="2" customFormat="1" ht="10.35" hidden="1" customHeight="1">
      <c r="A58" s="25"/>
      <c r="B58" s="26"/>
      <c r="C58" s="25"/>
      <c r="D58" s="25"/>
      <c r="E58" s="25"/>
      <c r="F58" s="25"/>
      <c r="G58" s="25"/>
      <c r="H58" s="25"/>
      <c r="I58" s="25"/>
      <c r="J58" s="25"/>
      <c r="K58" s="25"/>
      <c r="L58" s="72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</row>
    <row r="59" spans="1:47" s="2" customFormat="1" ht="22.8" hidden="1" customHeight="1">
      <c r="A59" s="25"/>
      <c r="B59" s="26"/>
      <c r="C59" s="88" t="s">
        <v>72</v>
      </c>
      <c r="D59" s="25"/>
      <c r="E59" s="25"/>
      <c r="F59" s="25"/>
      <c r="G59" s="25"/>
      <c r="H59" s="25"/>
      <c r="I59" s="25"/>
      <c r="J59" s="55">
        <f>J85</f>
        <v>33680054</v>
      </c>
      <c r="K59" s="25"/>
      <c r="L59" s="72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U59" s="16" t="s">
        <v>119</v>
      </c>
    </row>
    <row r="60" spans="1:47" s="9" customFormat="1" ht="24.9" hidden="1" customHeight="1">
      <c r="B60" s="89"/>
      <c r="D60" s="90" t="s">
        <v>120</v>
      </c>
      <c r="E60" s="91"/>
      <c r="F60" s="91"/>
      <c r="G60" s="91"/>
      <c r="H60" s="91"/>
      <c r="I60" s="91"/>
      <c r="J60" s="92">
        <f>J86</f>
        <v>31830054</v>
      </c>
      <c r="L60" s="89"/>
    </row>
    <row r="61" spans="1:47" s="10" customFormat="1" ht="19.95" hidden="1" customHeight="1">
      <c r="B61" s="93"/>
      <c r="D61" s="94" t="s">
        <v>121</v>
      </c>
      <c r="E61" s="95"/>
      <c r="F61" s="95"/>
      <c r="G61" s="95"/>
      <c r="H61" s="95"/>
      <c r="I61" s="95"/>
      <c r="J61" s="96">
        <f>J87</f>
        <v>1546100</v>
      </c>
      <c r="L61" s="93"/>
    </row>
    <row r="62" spans="1:47" s="10" customFormat="1" ht="19.95" hidden="1" customHeight="1">
      <c r="B62" s="93"/>
      <c r="D62" s="94" t="s">
        <v>321</v>
      </c>
      <c r="E62" s="95"/>
      <c r="F62" s="95"/>
      <c r="G62" s="95"/>
      <c r="H62" s="95"/>
      <c r="I62" s="95"/>
      <c r="J62" s="96">
        <f>J92</f>
        <v>30054202</v>
      </c>
      <c r="L62" s="93"/>
    </row>
    <row r="63" spans="1:47" s="10" customFormat="1" ht="19.95" hidden="1" customHeight="1">
      <c r="B63" s="93"/>
      <c r="D63" s="94" t="s">
        <v>322</v>
      </c>
      <c r="E63" s="95"/>
      <c r="F63" s="95"/>
      <c r="G63" s="95"/>
      <c r="H63" s="95"/>
      <c r="I63" s="95"/>
      <c r="J63" s="96">
        <f>J103</f>
        <v>229752</v>
      </c>
      <c r="L63" s="93"/>
    </row>
    <row r="64" spans="1:47" s="9" customFormat="1" ht="24.9" hidden="1" customHeight="1">
      <c r="B64" s="89"/>
      <c r="D64" s="90" t="s">
        <v>323</v>
      </c>
      <c r="E64" s="91"/>
      <c r="F64" s="91"/>
      <c r="G64" s="91"/>
      <c r="H64" s="91"/>
      <c r="I64" s="91"/>
      <c r="J64" s="92">
        <f>J122</f>
        <v>1850000</v>
      </c>
      <c r="L64" s="89"/>
    </row>
    <row r="65" spans="1:81" s="10" customFormat="1" ht="19.95" hidden="1" customHeight="1">
      <c r="B65" s="93"/>
      <c r="D65" s="94" t="s">
        <v>324</v>
      </c>
      <c r="E65" s="95"/>
      <c r="F65" s="95"/>
      <c r="G65" s="95"/>
      <c r="H65" s="95"/>
      <c r="I65" s="95"/>
      <c r="J65" s="96">
        <f>J123</f>
        <v>1850000</v>
      </c>
      <c r="L65" s="93"/>
    </row>
    <row r="66" spans="1:81" s="2" customFormat="1" ht="21.75" hidden="1" customHeight="1">
      <c r="A66" s="25"/>
      <c r="B66" s="26"/>
      <c r="C66" s="25"/>
      <c r="D66" s="25"/>
      <c r="E66" s="25"/>
      <c r="F66" s="25"/>
      <c r="G66" s="25"/>
      <c r="H66" s="25"/>
      <c r="I66" s="25"/>
      <c r="J66" s="25"/>
      <c r="K66" s="25"/>
      <c r="L66" s="72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</row>
    <row r="67" spans="1:81" s="2" customFormat="1" ht="6.9" hidden="1" customHeight="1">
      <c r="A67" s="25"/>
      <c r="B67" s="34"/>
      <c r="C67" s="35"/>
      <c r="D67" s="35"/>
      <c r="E67" s="35"/>
      <c r="F67" s="35"/>
      <c r="G67" s="35"/>
      <c r="H67" s="35"/>
      <c r="I67" s="35"/>
      <c r="J67" s="35"/>
      <c r="K67" s="35"/>
      <c r="L67" s="72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</row>
    <row r="68" spans="1:81" hidden="1"/>
    <row r="69" spans="1:81" hidden="1"/>
    <row r="70" spans="1:81" hidden="1"/>
    <row r="71" spans="1:81" s="2" customFormat="1" ht="6.9" customHeight="1">
      <c r="A71" s="25"/>
      <c r="B71" s="261"/>
      <c r="C71" s="262"/>
      <c r="D71" s="262"/>
      <c r="E71" s="262"/>
      <c r="F71" s="262"/>
      <c r="G71" s="262"/>
      <c r="H71" s="262"/>
      <c r="I71" s="262"/>
      <c r="J71" s="262"/>
      <c r="K71" s="262"/>
      <c r="L71" s="304"/>
      <c r="M71" s="264"/>
      <c r="N71" s="264"/>
      <c r="O71" s="264"/>
      <c r="P71" s="264"/>
      <c r="Q71" s="264"/>
      <c r="R71" s="264"/>
      <c r="S71" s="262"/>
      <c r="T71" s="262"/>
      <c r="U71" s="262"/>
      <c r="V71" s="262"/>
      <c r="W71" s="262"/>
      <c r="X71" s="262"/>
      <c r="Y71" s="262"/>
      <c r="Z71" s="262"/>
      <c r="AA71" s="262"/>
      <c r="AB71" s="262"/>
      <c r="AC71" s="262"/>
      <c r="AD71" s="262"/>
      <c r="AE71" s="262"/>
      <c r="AF71" s="264"/>
      <c r="AG71" s="264"/>
      <c r="AH71" s="264"/>
      <c r="AI71" s="264"/>
      <c r="AJ71" s="264"/>
      <c r="AK71" s="264"/>
      <c r="AL71" s="264"/>
      <c r="AM71" s="264"/>
      <c r="AN71" s="264"/>
      <c r="AO71" s="264"/>
      <c r="AP71" s="264"/>
      <c r="AQ71" s="264"/>
      <c r="AR71" s="264"/>
      <c r="AS71" s="264"/>
      <c r="AT71" s="264"/>
      <c r="AU71" s="264"/>
      <c r="AV71" s="264"/>
      <c r="AW71" s="264"/>
      <c r="AX71" s="264"/>
      <c r="AY71" s="264"/>
      <c r="AZ71" s="264"/>
      <c r="BA71" s="264"/>
      <c r="BB71" s="264"/>
      <c r="BC71" s="264"/>
      <c r="BD71" s="264"/>
      <c r="BE71" s="264"/>
      <c r="BF71" s="264"/>
      <c r="BG71" s="264"/>
      <c r="BH71" s="264"/>
      <c r="BI71" s="264"/>
      <c r="BJ71" s="264"/>
      <c r="BK71" s="264"/>
      <c r="BL71" s="264"/>
      <c r="BM71" s="264"/>
      <c r="BN71" s="264"/>
      <c r="BO71" s="264"/>
      <c r="BP71" s="264"/>
      <c r="BQ71" s="264"/>
      <c r="BR71" s="264"/>
      <c r="BS71" s="264"/>
      <c r="BT71" s="264"/>
      <c r="BU71" s="264"/>
      <c r="BV71" s="264"/>
      <c r="BW71" s="264"/>
      <c r="BX71" s="264"/>
      <c r="BY71" s="264"/>
      <c r="BZ71" s="264"/>
      <c r="CA71" s="264"/>
      <c r="CB71" s="264"/>
      <c r="CC71" s="265"/>
    </row>
    <row r="72" spans="1:81" s="2" customFormat="1" ht="24.9" customHeight="1">
      <c r="A72" s="25"/>
      <c r="B72" s="248"/>
      <c r="C72" s="240" t="s">
        <v>127</v>
      </c>
      <c r="D72" s="43"/>
      <c r="E72" s="43"/>
      <c r="F72" s="43"/>
      <c r="G72" s="43"/>
      <c r="H72" s="43"/>
      <c r="I72" s="43"/>
      <c r="J72" s="43"/>
      <c r="K72" s="43"/>
      <c r="L72" s="72"/>
      <c r="M72" s="135"/>
      <c r="N72" s="135"/>
      <c r="O72" s="135"/>
      <c r="P72" s="135"/>
      <c r="Q72" s="135"/>
      <c r="R72" s="135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35"/>
      <c r="AS72" s="135"/>
      <c r="AT72" s="135"/>
      <c r="AU72" s="135"/>
      <c r="AV72" s="135"/>
      <c r="AW72" s="135"/>
      <c r="AX72" s="135"/>
      <c r="AY72" s="135"/>
      <c r="AZ72" s="135"/>
      <c r="BA72" s="135"/>
      <c r="BB72" s="135"/>
      <c r="BC72" s="135"/>
      <c r="BD72" s="135"/>
      <c r="BE72" s="135"/>
      <c r="BF72" s="135"/>
      <c r="BG72" s="135"/>
      <c r="BH72" s="135"/>
      <c r="BI72" s="135"/>
      <c r="BJ72" s="135"/>
      <c r="BK72" s="135"/>
      <c r="BL72" s="135"/>
      <c r="BM72" s="135"/>
      <c r="BN72" s="135"/>
      <c r="BO72" s="135"/>
      <c r="BP72" s="135"/>
      <c r="BQ72" s="135"/>
      <c r="BR72" s="135"/>
      <c r="BS72" s="135"/>
      <c r="BT72" s="135"/>
      <c r="BU72" s="135"/>
      <c r="BV72" s="135"/>
      <c r="BW72" s="135"/>
      <c r="BX72" s="135"/>
      <c r="BY72" s="135"/>
      <c r="BZ72" s="135"/>
      <c r="CA72" s="135"/>
      <c r="CB72" s="135"/>
      <c r="CC72" s="251"/>
    </row>
    <row r="73" spans="1:81" s="2" customFormat="1" ht="6.9" customHeight="1">
      <c r="A73" s="25"/>
      <c r="B73" s="248"/>
      <c r="C73" s="43"/>
      <c r="D73" s="43"/>
      <c r="E73" s="43"/>
      <c r="F73" s="43"/>
      <c r="G73" s="43"/>
      <c r="H73" s="43"/>
      <c r="I73" s="43"/>
      <c r="J73" s="43"/>
      <c r="K73" s="43"/>
      <c r="L73" s="72"/>
      <c r="M73" s="135"/>
      <c r="N73" s="135"/>
      <c r="O73" s="135"/>
      <c r="P73" s="135"/>
      <c r="Q73" s="135"/>
      <c r="R73" s="135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135"/>
      <c r="AG73" s="135"/>
      <c r="AH73" s="135"/>
      <c r="AI73" s="135"/>
      <c r="AJ73" s="135"/>
      <c r="AK73" s="135"/>
      <c r="AL73" s="135"/>
      <c r="AM73" s="135"/>
      <c r="AN73" s="135"/>
      <c r="AO73" s="135"/>
      <c r="AP73" s="135"/>
      <c r="AQ73" s="135"/>
      <c r="AR73" s="135"/>
      <c r="AS73" s="135"/>
      <c r="AT73" s="135"/>
      <c r="AU73" s="135"/>
      <c r="AV73" s="135"/>
      <c r="AW73" s="135"/>
      <c r="AX73" s="135"/>
      <c r="AY73" s="135"/>
      <c r="AZ73" s="135"/>
      <c r="BA73" s="135"/>
      <c r="BB73" s="135"/>
      <c r="BC73" s="135"/>
      <c r="BD73" s="135"/>
      <c r="BE73" s="135"/>
      <c r="BF73" s="135"/>
      <c r="BG73" s="135"/>
      <c r="BH73" s="135"/>
      <c r="BI73" s="135"/>
      <c r="BJ73" s="135"/>
      <c r="BK73" s="135"/>
      <c r="BL73" s="135"/>
      <c r="BM73" s="135"/>
      <c r="BN73" s="135"/>
      <c r="BO73" s="135"/>
      <c r="BP73" s="135"/>
      <c r="BQ73" s="135"/>
      <c r="BR73" s="135"/>
      <c r="BS73" s="135"/>
      <c r="BT73" s="135"/>
      <c r="BU73" s="135"/>
      <c r="BV73" s="135"/>
      <c r="BW73" s="135"/>
      <c r="BX73" s="135"/>
      <c r="BY73" s="135"/>
      <c r="BZ73" s="135"/>
      <c r="CA73" s="135"/>
      <c r="CB73" s="135"/>
      <c r="CC73" s="251"/>
    </row>
    <row r="74" spans="1:81" s="2" customFormat="1" ht="12" customHeight="1">
      <c r="A74" s="25"/>
      <c r="B74" s="248"/>
      <c r="C74" s="246" t="s">
        <v>15</v>
      </c>
      <c r="D74" s="43"/>
      <c r="E74" s="43"/>
      <c r="F74" s="43"/>
      <c r="G74" s="43"/>
      <c r="H74" s="43"/>
      <c r="I74" s="43"/>
      <c r="J74" s="43"/>
      <c r="K74" s="43"/>
      <c r="L74" s="72"/>
      <c r="M74" s="135"/>
      <c r="N74" s="135"/>
      <c r="O74" s="135"/>
      <c r="P74" s="135"/>
      <c r="Q74" s="135"/>
      <c r="R74" s="135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135"/>
      <c r="AS74" s="135"/>
      <c r="AT74" s="135"/>
      <c r="AU74" s="135"/>
      <c r="AV74" s="135"/>
      <c r="AW74" s="135"/>
      <c r="AX74" s="135"/>
      <c r="AY74" s="135"/>
      <c r="AZ74" s="135"/>
      <c r="BA74" s="135"/>
      <c r="BB74" s="135"/>
      <c r="BC74" s="135"/>
      <c r="BD74" s="135"/>
      <c r="BE74" s="135"/>
      <c r="BF74" s="135"/>
      <c r="BG74" s="135"/>
      <c r="BH74" s="135"/>
      <c r="BI74" s="135"/>
      <c r="BJ74" s="135"/>
      <c r="BK74" s="135"/>
      <c r="BL74" s="135"/>
      <c r="BM74" s="135"/>
      <c r="BN74" s="135"/>
      <c r="BO74" s="135"/>
      <c r="BP74" s="135"/>
      <c r="BQ74" s="135"/>
      <c r="BR74" s="135"/>
      <c r="BS74" s="135"/>
      <c r="BT74" s="135"/>
      <c r="BU74" s="135"/>
      <c r="BV74" s="135"/>
      <c r="BW74" s="135"/>
      <c r="BX74" s="135"/>
      <c r="BY74" s="135"/>
      <c r="BZ74" s="135"/>
      <c r="CA74" s="135"/>
      <c r="CB74" s="135"/>
      <c r="CC74" s="251"/>
    </row>
    <row r="75" spans="1:81" s="2" customFormat="1" ht="23.25" customHeight="1">
      <c r="A75" s="25"/>
      <c r="B75" s="248"/>
      <c r="C75" s="43"/>
      <c r="D75" s="43"/>
      <c r="E75" s="405" t="str">
        <f>E7</f>
        <v>Nápravná opatření k odvrácení škod způsobených vlivem staré ekologické zátěže bývalé skládky Vlčí důl v k.ú. Zásmuky</v>
      </c>
      <c r="F75" s="406"/>
      <c r="G75" s="406"/>
      <c r="H75" s="406"/>
      <c r="I75" s="43"/>
      <c r="J75" s="43"/>
      <c r="K75" s="43"/>
      <c r="L75" s="72"/>
      <c r="M75" s="135"/>
      <c r="N75" s="135"/>
      <c r="O75" s="135"/>
      <c r="P75" s="135"/>
      <c r="Q75" s="135"/>
      <c r="R75" s="135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135"/>
      <c r="CA75" s="135"/>
      <c r="CB75" s="135"/>
      <c r="CC75" s="251"/>
    </row>
    <row r="76" spans="1:81" s="2" customFormat="1" ht="12" customHeight="1">
      <c r="A76" s="25"/>
      <c r="B76" s="248"/>
      <c r="C76" s="246" t="s">
        <v>111</v>
      </c>
      <c r="D76" s="43"/>
      <c r="E76" s="43"/>
      <c r="F76" s="43"/>
      <c r="G76" s="43"/>
      <c r="H76" s="43"/>
      <c r="I76" s="43"/>
      <c r="J76" s="43"/>
      <c r="K76" s="43"/>
      <c r="L76" s="72"/>
      <c r="M76" s="135"/>
      <c r="N76" s="135"/>
      <c r="O76" s="135"/>
      <c r="P76" s="135"/>
      <c r="Q76" s="135"/>
      <c r="R76" s="135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135"/>
      <c r="CA76" s="135"/>
      <c r="CB76" s="135"/>
      <c r="CC76" s="251"/>
    </row>
    <row r="77" spans="1:81" s="2" customFormat="1" ht="16.5" customHeight="1">
      <c r="A77" s="25"/>
      <c r="B77" s="248"/>
      <c r="C77" s="43"/>
      <c r="D77" s="43"/>
      <c r="E77" s="391" t="str">
        <f>E9</f>
        <v>SO 02 - SO 02  Podzemní těsnící stěna</v>
      </c>
      <c r="F77" s="407"/>
      <c r="G77" s="407"/>
      <c r="H77" s="407"/>
      <c r="I77" s="43"/>
      <c r="J77" s="43"/>
      <c r="K77" s="43"/>
      <c r="L77" s="72"/>
      <c r="M77" s="135"/>
      <c r="N77" s="135"/>
      <c r="O77" s="135"/>
      <c r="P77" s="135"/>
      <c r="Q77" s="135"/>
      <c r="R77" s="135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135"/>
      <c r="AS77" s="135"/>
      <c r="AT77" s="135"/>
      <c r="AU77" s="135"/>
      <c r="AV77" s="135"/>
      <c r="AW77" s="135"/>
      <c r="AX77" s="135"/>
      <c r="AY77" s="135"/>
      <c r="AZ77" s="135"/>
      <c r="BA77" s="135"/>
      <c r="BB77" s="135"/>
      <c r="BC77" s="135"/>
      <c r="BD77" s="135"/>
      <c r="BE77" s="135"/>
      <c r="BF77" s="135"/>
      <c r="BG77" s="135"/>
      <c r="BH77" s="135"/>
      <c r="BI77" s="135"/>
      <c r="BJ77" s="135"/>
      <c r="BK77" s="135"/>
      <c r="BL77" s="135"/>
      <c r="BM77" s="135"/>
      <c r="BN77" s="135"/>
      <c r="BO77" s="135"/>
      <c r="BP77" s="135"/>
      <c r="BQ77" s="135"/>
      <c r="BR77" s="135"/>
      <c r="BS77" s="135"/>
      <c r="BT77" s="135"/>
      <c r="BU77" s="135"/>
      <c r="BV77" s="135"/>
      <c r="BW77" s="135"/>
      <c r="BX77" s="135"/>
      <c r="BY77" s="135"/>
      <c r="BZ77" s="135"/>
      <c r="CA77" s="135"/>
      <c r="CB77" s="135"/>
      <c r="CC77" s="251"/>
    </row>
    <row r="78" spans="1:81" s="2" customFormat="1" ht="6.9" customHeight="1">
      <c r="A78" s="25"/>
      <c r="B78" s="248"/>
      <c r="C78" s="43"/>
      <c r="D78" s="43"/>
      <c r="E78" s="43"/>
      <c r="F78" s="43"/>
      <c r="G78" s="43"/>
      <c r="H78" s="43"/>
      <c r="I78" s="43"/>
      <c r="J78" s="43"/>
      <c r="K78" s="43"/>
      <c r="L78" s="72"/>
      <c r="M78" s="135"/>
      <c r="N78" s="135"/>
      <c r="O78" s="135"/>
      <c r="P78" s="135"/>
      <c r="Q78" s="135"/>
      <c r="R78" s="135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135"/>
      <c r="AS78" s="135"/>
      <c r="AT78" s="135"/>
      <c r="AU78" s="135"/>
      <c r="AV78" s="135"/>
      <c r="AW78" s="135"/>
      <c r="AX78" s="135"/>
      <c r="AY78" s="135"/>
      <c r="AZ78" s="135"/>
      <c r="BA78" s="135"/>
      <c r="BB78" s="135"/>
      <c r="BC78" s="135"/>
      <c r="BD78" s="135"/>
      <c r="BE78" s="135"/>
      <c r="BF78" s="135"/>
      <c r="BG78" s="135"/>
      <c r="BH78" s="135"/>
      <c r="BI78" s="135"/>
      <c r="BJ78" s="135"/>
      <c r="BK78" s="135"/>
      <c r="BL78" s="135"/>
      <c r="BM78" s="135"/>
      <c r="BN78" s="135"/>
      <c r="BO78" s="135"/>
      <c r="BP78" s="135"/>
      <c r="BQ78" s="135"/>
      <c r="BR78" s="135"/>
      <c r="BS78" s="135"/>
      <c r="BT78" s="135"/>
      <c r="BU78" s="135"/>
      <c r="BV78" s="135"/>
      <c r="BW78" s="135"/>
      <c r="BX78" s="135"/>
      <c r="BY78" s="135"/>
      <c r="BZ78" s="135"/>
      <c r="CA78" s="135"/>
      <c r="CB78" s="135"/>
      <c r="CC78" s="251"/>
    </row>
    <row r="79" spans="1:81" s="2" customFormat="1" ht="12" customHeight="1">
      <c r="A79" s="25"/>
      <c r="B79" s="248"/>
      <c r="C79" s="246" t="s">
        <v>22</v>
      </c>
      <c r="D79" s="43"/>
      <c r="E79" s="43"/>
      <c r="F79" s="247" t="str">
        <f>F12</f>
        <v>Město Zásmuky</v>
      </c>
      <c r="G79" s="43"/>
      <c r="H79" s="43"/>
      <c r="I79" s="246" t="s">
        <v>24</v>
      </c>
      <c r="J79" s="305" t="str">
        <f>IF(J12="","",J12)</f>
        <v>20. 5. 2016</v>
      </c>
      <c r="K79" s="43"/>
      <c r="L79" s="72"/>
      <c r="M79" s="135"/>
      <c r="N79" s="135"/>
      <c r="O79" s="135"/>
      <c r="P79" s="135"/>
      <c r="Q79" s="135"/>
      <c r="R79" s="135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135"/>
      <c r="AS79" s="135"/>
      <c r="AT79" s="135"/>
      <c r="AU79" s="135"/>
      <c r="AV79" s="135"/>
      <c r="AW79" s="135"/>
      <c r="AX79" s="135"/>
      <c r="AY79" s="135"/>
      <c r="AZ79" s="135"/>
      <c r="BA79" s="135"/>
      <c r="BB79" s="135"/>
      <c r="BC79" s="135"/>
      <c r="BD79" s="135"/>
      <c r="BE79" s="135"/>
      <c r="BF79" s="135"/>
      <c r="BG79" s="135"/>
      <c r="BH79" s="135"/>
      <c r="BI79" s="135"/>
      <c r="BJ79" s="135"/>
      <c r="BK79" s="135"/>
      <c r="BL79" s="135"/>
      <c r="BM79" s="135"/>
      <c r="BN79" s="135"/>
      <c r="BO79" s="135"/>
      <c r="BP79" s="135"/>
      <c r="BQ79" s="135"/>
      <c r="BR79" s="135"/>
      <c r="BS79" s="135"/>
      <c r="BT79" s="135"/>
      <c r="BU79" s="135"/>
      <c r="BV79" s="135"/>
      <c r="BW79" s="135"/>
      <c r="BX79" s="135"/>
      <c r="BY79" s="135"/>
      <c r="BZ79" s="135"/>
      <c r="CA79" s="135"/>
      <c r="CB79" s="135"/>
      <c r="CC79" s="251"/>
    </row>
    <row r="80" spans="1:81" s="2" customFormat="1" ht="6.9" customHeight="1">
      <c r="A80" s="25"/>
      <c r="B80" s="248"/>
      <c r="C80" s="43"/>
      <c r="D80" s="43"/>
      <c r="E80" s="43"/>
      <c r="F80" s="43"/>
      <c r="G80" s="43"/>
      <c r="H80" s="43"/>
      <c r="I80" s="43"/>
      <c r="J80" s="43"/>
      <c r="K80" s="43"/>
      <c r="L80" s="72"/>
      <c r="M80" s="135"/>
      <c r="N80" s="135"/>
      <c r="O80" s="135"/>
      <c r="P80" s="135"/>
      <c r="Q80" s="135"/>
      <c r="R80" s="135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135"/>
      <c r="AS80" s="135"/>
      <c r="AT80" s="135"/>
      <c r="AU80" s="135"/>
      <c r="AV80" s="135"/>
      <c r="AW80" s="135"/>
      <c r="AX80" s="135"/>
      <c r="AY80" s="135"/>
      <c r="AZ80" s="135"/>
      <c r="BA80" s="135"/>
      <c r="BB80" s="135"/>
      <c r="BC80" s="135"/>
      <c r="BD80" s="135"/>
      <c r="BE80" s="135"/>
      <c r="BF80" s="135"/>
      <c r="BG80" s="135"/>
      <c r="BH80" s="135"/>
      <c r="BI80" s="135"/>
      <c r="BJ80" s="135"/>
      <c r="BK80" s="135"/>
      <c r="BL80" s="135"/>
      <c r="BM80" s="135"/>
      <c r="BN80" s="135"/>
      <c r="BO80" s="135"/>
      <c r="BP80" s="135"/>
      <c r="BQ80" s="135"/>
      <c r="BR80" s="135"/>
      <c r="BS80" s="135"/>
      <c r="BT80" s="135"/>
      <c r="BU80" s="135"/>
      <c r="BV80" s="135"/>
      <c r="BW80" s="135"/>
      <c r="BX80" s="135"/>
      <c r="BY80" s="135"/>
      <c r="BZ80" s="135"/>
      <c r="CA80" s="135"/>
      <c r="CB80" s="135"/>
      <c r="CC80" s="251"/>
    </row>
    <row r="81" spans="1:81" s="2" customFormat="1" ht="25.65" customHeight="1">
      <c r="A81" s="25"/>
      <c r="B81" s="248"/>
      <c r="C81" s="246" t="s">
        <v>28</v>
      </c>
      <c r="D81" s="43"/>
      <c r="E81" s="43"/>
      <c r="F81" s="247" t="str">
        <f>E15</f>
        <v>Město Zásmuky</v>
      </c>
      <c r="G81" s="43"/>
      <c r="H81" s="43"/>
      <c r="I81" s="246" t="s">
        <v>34</v>
      </c>
      <c r="J81" s="306" t="str">
        <f>E21</f>
        <v>Bioanalytika CZ, s.r.o.</v>
      </c>
      <c r="K81" s="43"/>
      <c r="L81" s="72"/>
      <c r="M81" s="135"/>
      <c r="N81" s="135"/>
      <c r="O81" s="135"/>
      <c r="P81" s="135"/>
      <c r="Q81" s="135"/>
      <c r="R81" s="135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135"/>
      <c r="AS81" s="135"/>
      <c r="AT81" s="135"/>
      <c r="AU81" s="135"/>
      <c r="AV81" s="135"/>
      <c r="AW81" s="135"/>
      <c r="AX81" s="135"/>
      <c r="AY81" s="135"/>
      <c r="AZ81" s="135"/>
      <c r="BA81" s="135"/>
      <c r="BB81" s="135"/>
      <c r="BC81" s="135"/>
      <c r="BD81" s="135"/>
      <c r="BE81" s="135"/>
      <c r="BF81" s="135"/>
      <c r="BG81" s="135"/>
      <c r="BH81" s="135"/>
      <c r="BI81" s="135"/>
      <c r="BJ81" s="135"/>
      <c r="BK81" s="135"/>
      <c r="BL81" s="135"/>
      <c r="BM81" s="135"/>
      <c r="BN81" s="135"/>
      <c r="BO81" s="135"/>
      <c r="BP81" s="135"/>
      <c r="BQ81" s="135"/>
      <c r="BR81" s="135"/>
      <c r="BS81" s="135"/>
      <c r="BT81" s="135"/>
      <c r="BU81" s="135"/>
      <c r="BV81" s="135"/>
      <c r="BW81" s="135"/>
      <c r="BX81" s="135"/>
      <c r="BY81" s="135"/>
      <c r="BZ81" s="135"/>
      <c r="CA81" s="135"/>
      <c r="CB81" s="135"/>
      <c r="CC81" s="251"/>
    </row>
    <row r="82" spans="1:81" s="2" customFormat="1" ht="15.15" customHeight="1">
      <c r="A82" s="25"/>
      <c r="B82" s="248"/>
      <c r="C82" s="246" t="s">
        <v>31</v>
      </c>
      <c r="D82" s="43"/>
      <c r="E82" s="43"/>
      <c r="F82" s="247" t="str">
        <f>IF(E18="","",E18)</f>
        <v>Společnost VZE &amp; FCC</v>
      </c>
      <c r="G82" s="43"/>
      <c r="H82" s="43"/>
      <c r="I82" s="246" t="s">
        <v>37</v>
      </c>
      <c r="J82" s="306" t="str">
        <f>E24</f>
        <v xml:space="preserve"> </v>
      </c>
      <c r="K82" s="43"/>
      <c r="L82" s="72"/>
      <c r="M82" s="135"/>
      <c r="N82" s="135"/>
      <c r="O82" s="135"/>
      <c r="P82" s="135"/>
      <c r="Q82" s="135"/>
      <c r="R82" s="135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135"/>
      <c r="AS82" s="135"/>
      <c r="AT82" s="135"/>
      <c r="AU82" s="135"/>
      <c r="AV82" s="135"/>
      <c r="AW82" s="135"/>
      <c r="AX82" s="135"/>
      <c r="AY82" s="135"/>
      <c r="AZ82" s="135"/>
      <c r="BA82" s="135"/>
      <c r="BB82" s="135"/>
      <c r="BC82" s="135"/>
      <c r="BD82" s="135"/>
      <c r="BE82" s="135"/>
      <c r="BF82" s="135"/>
      <c r="BG82" s="135"/>
      <c r="BH82" s="135"/>
      <c r="BI82" s="135"/>
      <c r="BJ82" s="135"/>
      <c r="BK82" s="135"/>
      <c r="BL82" s="135"/>
      <c r="BM82" s="135"/>
      <c r="BN82" s="135"/>
      <c r="BO82" s="135"/>
      <c r="BP82" s="135"/>
      <c r="BQ82" s="135"/>
      <c r="BR82" s="135"/>
      <c r="BS82" s="135"/>
      <c r="BT82" s="135"/>
      <c r="BU82" s="135"/>
      <c r="BV82" s="135"/>
      <c r="BW82" s="135"/>
      <c r="BX82" s="135"/>
      <c r="BY82" s="135"/>
      <c r="BZ82" s="135"/>
      <c r="CA82" s="360" t="s">
        <v>911</v>
      </c>
      <c r="CB82" s="408"/>
      <c r="CC82" s="361"/>
    </row>
    <row r="83" spans="1:81" s="2" customFormat="1" ht="10.35" customHeight="1">
      <c r="A83" s="25"/>
      <c r="B83" s="248"/>
      <c r="C83" s="43"/>
      <c r="D83" s="43"/>
      <c r="E83" s="43"/>
      <c r="F83" s="43"/>
      <c r="G83" s="43"/>
      <c r="H83" s="43"/>
      <c r="I83" s="43"/>
      <c r="J83" s="43"/>
      <c r="K83" s="43"/>
      <c r="L83" s="72"/>
      <c r="M83" s="135"/>
      <c r="N83" s="135"/>
      <c r="O83" s="135"/>
      <c r="P83" s="135"/>
      <c r="Q83" s="135"/>
      <c r="R83" s="135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135"/>
      <c r="AS83" s="135"/>
      <c r="AT83" s="135"/>
      <c r="AU83" s="135"/>
      <c r="AV83" s="135"/>
      <c r="AW83" s="135"/>
      <c r="AX83" s="135"/>
      <c r="AY83" s="135"/>
      <c r="AZ83" s="135"/>
      <c r="BA83" s="135"/>
      <c r="BB83" s="135"/>
      <c r="BC83" s="135"/>
      <c r="BD83" s="135"/>
      <c r="BE83" s="135"/>
      <c r="BF83" s="135"/>
      <c r="BG83" s="135"/>
      <c r="BH83" s="135"/>
      <c r="BI83" s="135"/>
      <c r="BJ83" s="135"/>
      <c r="BK83" s="135"/>
      <c r="BL83" s="135"/>
      <c r="BM83" s="135"/>
      <c r="BN83" s="135"/>
      <c r="BO83" s="135"/>
      <c r="BP83" s="135"/>
      <c r="BQ83" s="135"/>
      <c r="BR83" s="135"/>
      <c r="BS83" s="135"/>
      <c r="BT83" s="135"/>
      <c r="BU83" s="135"/>
      <c r="BV83" s="135"/>
      <c r="BW83" s="135"/>
      <c r="BX83" s="135"/>
      <c r="BY83" s="135"/>
      <c r="BZ83" s="135"/>
      <c r="CA83" s="135"/>
      <c r="CB83" s="135"/>
      <c r="CC83" s="251"/>
    </row>
    <row r="84" spans="1:81" s="11" customFormat="1" ht="36.6" customHeight="1">
      <c r="A84" s="97"/>
      <c r="B84" s="307"/>
      <c r="C84" s="99" t="s">
        <v>128</v>
      </c>
      <c r="D84" s="100" t="s">
        <v>59</v>
      </c>
      <c r="E84" s="100" t="s">
        <v>55</v>
      </c>
      <c r="F84" s="100" t="s">
        <v>56</v>
      </c>
      <c r="G84" s="100" t="s">
        <v>129</v>
      </c>
      <c r="H84" s="100" t="s">
        <v>130</v>
      </c>
      <c r="I84" s="100" t="s">
        <v>131</v>
      </c>
      <c r="J84" s="100" t="s">
        <v>118</v>
      </c>
      <c r="K84" s="101" t="s">
        <v>132</v>
      </c>
      <c r="L84" s="102"/>
      <c r="M84" s="47" t="s">
        <v>3</v>
      </c>
      <c r="N84" s="48" t="s">
        <v>44</v>
      </c>
      <c r="O84" s="48" t="s">
        <v>133</v>
      </c>
      <c r="P84" s="48" t="s">
        <v>134</v>
      </c>
      <c r="Q84" s="48" t="s">
        <v>135</v>
      </c>
      <c r="R84" s="48" t="s">
        <v>136</v>
      </c>
      <c r="S84" s="48" t="s">
        <v>137</v>
      </c>
      <c r="T84" s="49" t="s">
        <v>138</v>
      </c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  <c r="AF84" s="309"/>
      <c r="AG84" s="309"/>
      <c r="AH84" s="309"/>
      <c r="AI84" s="309"/>
      <c r="AJ84" s="309"/>
      <c r="AK84" s="309"/>
      <c r="AL84" s="309"/>
      <c r="AM84" s="309"/>
      <c r="AN84" s="309"/>
      <c r="AO84" s="309"/>
      <c r="AP84" s="309"/>
      <c r="AQ84" s="309"/>
      <c r="AR84" s="309"/>
      <c r="AS84" s="309"/>
      <c r="AT84" s="309"/>
      <c r="AU84" s="309"/>
      <c r="AV84" s="309"/>
      <c r="AW84" s="309"/>
      <c r="AX84" s="309"/>
      <c r="AY84" s="309"/>
      <c r="AZ84" s="309"/>
      <c r="BA84" s="309"/>
      <c r="BB84" s="309"/>
      <c r="BC84" s="309"/>
      <c r="BD84" s="309"/>
      <c r="BE84" s="309"/>
      <c r="BF84" s="309"/>
      <c r="BG84" s="309"/>
      <c r="BH84" s="309"/>
      <c r="BI84" s="309"/>
      <c r="BJ84" s="309"/>
      <c r="BK84" s="309"/>
      <c r="BL84" s="309"/>
      <c r="BM84" s="309"/>
      <c r="BN84" s="309"/>
      <c r="BO84" s="309"/>
      <c r="BP84" s="309"/>
      <c r="BQ84" s="309"/>
      <c r="BR84" s="309"/>
      <c r="BS84" s="309"/>
      <c r="BT84" s="309"/>
      <c r="BU84" s="309"/>
      <c r="BV84" s="309"/>
      <c r="BW84" s="309"/>
      <c r="BX84" s="309"/>
      <c r="BY84" s="309"/>
      <c r="BZ84" s="309"/>
      <c r="CA84" s="202" t="s">
        <v>904</v>
      </c>
      <c r="CB84" s="202" t="s">
        <v>905</v>
      </c>
      <c r="CC84" s="310" t="s">
        <v>907</v>
      </c>
    </row>
    <row r="85" spans="1:81" s="2" customFormat="1" ht="22.8" customHeight="1">
      <c r="A85" s="25"/>
      <c r="B85" s="248"/>
      <c r="C85" s="276" t="s">
        <v>139</v>
      </c>
      <c r="D85" s="43"/>
      <c r="E85" s="43"/>
      <c r="F85" s="43"/>
      <c r="G85" s="43"/>
      <c r="H85" s="43"/>
      <c r="I85" s="43"/>
      <c r="J85" s="311">
        <f>BK85</f>
        <v>33680054</v>
      </c>
      <c r="K85" s="43"/>
      <c r="L85" s="26"/>
      <c r="M85" s="50"/>
      <c r="N85" s="41"/>
      <c r="O85" s="51"/>
      <c r="P85" s="104">
        <f>P86+P122</f>
        <v>0</v>
      </c>
      <c r="Q85" s="51"/>
      <c r="R85" s="104">
        <f>R86+R122</f>
        <v>11647.235911199998</v>
      </c>
      <c r="S85" s="51"/>
      <c r="T85" s="105">
        <f>T86+T122</f>
        <v>0</v>
      </c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135"/>
      <c r="AS85" s="135"/>
      <c r="AT85" s="242" t="s">
        <v>73</v>
      </c>
      <c r="AU85" s="242" t="s">
        <v>119</v>
      </c>
      <c r="AV85" s="135"/>
      <c r="AW85" s="135"/>
      <c r="AX85" s="135"/>
      <c r="AY85" s="135"/>
      <c r="AZ85" s="135"/>
      <c r="BA85" s="135"/>
      <c r="BB85" s="135"/>
      <c r="BC85" s="135"/>
      <c r="BD85" s="135"/>
      <c r="BE85" s="135"/>
      <c r="BF85" s="135"/>
      <c r="BG85" s="135"/>
      <c r="BH85" s="135"/>
      <c r="BI85" s="135"/>
      <c r="BJ85" s="135"/>
      <c r="BK85" s="312">
        <f>BK86+BK122</f>
        <v>33680054</v>
      </c>
      <c r="BL85" s="135"/>
      <c r="BM85" s="135"/>
      <c r="BN85" s="135"/>
      <c r="BO85" s="135"/>
      <c r="BP85" s="135"/>
      <c r="BQ85" s="135"/>
      <c r="BR85" s="135"/>
      <c r="BS85" s="135"/>
      <c r="BT85" s="135"/>
      <c r="BU85" s="135"/>
      <c r="BV85" s="135"/>
      <c r="BW85" s="135"/>
      <c r="BX85" s="135"/>
      <c r="BY85" s="135"/>
      <c r="BZ85" s="135"/>
      <c r="CA85" s="135"/>
      <c r="CB85" s="311">
        <f>+SUM(CB88:CB128)</f>
        <v>33420984</v>
      </c>
      <c r="CC85" s="251"/>
    </row>
    <row r="86" spans="1:81" s="12" customFormat="1" ht="25.95" customHeight="1">
      <c r="B86" s="313"/>
      <c r="C86" s="112"/>
      <c r="D86" s="314" t="s">
        <v>73</v>
      </c>
      <c r="E86" s="315" t="s">
        <v>140</v>
      </c>
      <c r="F86" s="315" t="s">
        <v>141</v>
      </c>
      <c r="G86" s="112"/>
      <c r="H86" s="112"/>
      <c r="I86" s="112"/>
      <c r="J86" s="316">
        <f>BK86</f>
        <v>31830054</v>
      </c>
      <c r="K86" s="112"/>
      <c r="L86" s="107"/>
      <c r="M86" s="111"/>
      <c r="N86" s="112"/>
      <c r="O86" s="112"/>
      <c r="P86" s="113">
        <f>P87+P92+P103</f>
        <v>0</v>
      </c>
      <c r="Q86" s="112"/>
      <c r="R86" s="113">
        <f>R87+R92+R103</f>
        <v>11647.235911199998</v>
      </c>
      <c r="S86" s="112"/>
      <c r="T86" s="114">
        <f>T87+T92+T103</f>
        <v>0</v>
      </c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  <c r="AR86" s="314" t="s">
        <v>21</v>
      </c>
      <c r="AS86" s="112"/>
      <c r="AT86" s="317" t="s">
        <v>73</v>
      </c>
      <c r="AU86" s="317" t="s">
        <v>74</v>
      </c>
      <c r="AV86" s="112"/>
      <c r="AW86" s="112"/>
      <c r="AX86" s="112"/>
      <c r="AY86" s="314" t="s">
        <v>142</v>
      </c>
      <c r="AZ86" s="112"/>
      <c r="BA86" s="112"/>
      <c r="BB86" s="112"/>
      <c r="BC86" s="112"/>
      <c r="BD86" s="112"/>
      <c r="BE86" s="112"/>
      <c r="BF86" s="112"/>
      <c r="BG86" s="112"/>
      <c r="BH86" s="112"/>
      <c r="BI86" s="112"/>
      <c r="BJ86" s="112"/>
      <c r="BK86" s="318">
        <f>BK87+BK92+BK103</f>
        <v>31830054</v>
      </c>
      <c r="BL86" s="112"/>
      <c r="BM86" s="112"/>
      <c r="BN86" s="112"/>
      <c r="BO86" s="112"/>
      <c r="BP86" s="112"/>
      <c r="BQ86" s="112"/>
      <c r="BR86" s="112"/>
      <c r="BS86" s="112"/>
      <c r="BT86" s="112"/>
      <c r="BU86" s="112"/>
      <c r="BV86" s="112"/>
      <c r="BW86" s="112"/>
      <c r="BX86" s="112"/>
      <c r="BY86" s="112"/>
      <c r="BZ86" s="112"/>
      <c r="CA86" s="112"/>
      <c r="CB86" s="112"/>
      <c r="CC86" s="319"/>
    </row>
    <row r="87" spans="1:81" s="12" customFormat="1" ht="22.8" customHeight="1">
      <c r="B87" s="313"/>
      <c r="C87" s="112"/>
      <c r="D87" s="314" t="s">
        <v>73</v>
      </c>
      <c r="E87" s="320" t="s">
        <v>21</v>
      </c>
      <c r="F87" s="320" t="s">
        <v>143</v>
      </c>
      <c r="G87" s="112"/>
      <c r="H87" s="112"/>
      <c r="I87" s="112"/>
      <c r="J87" s="321">
        <f>BK87</f>
        <v>1546100</v>
      </c>
      <c r="K87" s="112"/>
      <c r="L87" s="107"/>
      <c r="M87" s="111"/>
      <c r="N87" s="112"/>
      <c r="O87" s="112"/>
      <c r="P87" s="113">
        <f>SUM(P88:P91)</f>
        <v>0</v>
      </c>
      <c r="Q87" s="112"/>
      <c r="R87" s="113">
        <f>SUM(R88:R91)</f>
        <v>0</v>
      </c>
      <c r="S87" s="112"/>
      <c r="T87" s="114">
        <f>SUM(T88:T91)</f>
        <v>0</v>
      </c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314" t="s">
        <v>21</v>
      </c>
      <c r="AS87" s="112"/>
      <c r="AT87" s="317" t="s">
        <v>73</v>
      </c>
      <c r="AU87" s="317" t="s">
        <v>21</v>
      </c>
      <c r="AV87" s="112"/>
      <c r="AW87" s="112"/>
      <c r="AX87" s="112"/>
      <c r="AY87" s="314" t="s">
        <v>142</v>
      </c>
      <c r="AZ87" s="112"/>
      <c r="BA87" s="112"/>
      <c r="BB87" s="112"/>
      <c r="BC87" s="112"/>
      <c r="BD87" s="112"/>
      <c r="BE87" s="112"/>
      <c r="BF87" s="112"/>
      <c r="BG87" s="112"/>
      <c r="BH87" s="112"/>
      <c r="BI87" s="112"/>
      <c r="BJ87" s="112"/>
      <c r="BK87" s="318">
        <f>SUM(BK88:BK91)</f>
        <v>1546100</v>
      </c>
      <c r="BL87" s="112"/>
      <c r="BM87" s="112"/>
      <c r="BN87" s="112"/>
      <c r="BO87" s="112"/>
      <c r="BP87" s="112"/>
      <c r="BQ87" s="112"/>
      <c r="BR87" s="112"/>
      <c r="BS87" s="112"/>
      <c r="BT87" s="112"/>
      <c r="BU87" s="112"/>
      <c r="BV87" s="112"/>
      <c r="BW87" s="112"/>
      <c r="BX87" s="112"/>
      <c r="BY87" s="112"/>
      <c r="BZ87" s="112"/>
      <c r="CA87" s="112"/>
      <c r="CB87" s="112"/>
      <c r="CC87" s="319"/>
    </row>
    <row r="88" spans="1:81" s="2" customFormat="1" ht="33" customHeight="1">
      <c r="A88" s="25"/>
      <c r="B88" s="322"/>
      <c r="C88" s="120" t="s">
        <v>21</v>
      </c>
      <c r="D88" s="120" t="s">
        <v>144</v>
      </c>
      <c r="E88" s="121" t="s">
        <v>325</v>
      </c>
      <c r="F88" s="122" t="s">
        <v>326</v>
      </c>
      <c r="G88" s="123" t="s">
        <v>156</v>
      </c>
      <c r="H88" s="173">
        <v>1800</v>
      </c>
      <c r="I88" s="125">
        <v>45</v>
      </c>
      <c r="J88" s="125">
        <f>ROUND(I88*H88,2)</f>
        <v>81000</v>
      </c>
      <c r="K88" s="122" t="s">
        <v>3</v>
      </c>
      <c r="L88" s="26"/>
      <c r="M88" s="126" t="s">
        <v>3</v>
      </c>
      <c r="N88" s="127" t="s">
        <v>45</v>
      </c>
      <c r="O88" s="128">
        <v>0</v>
      </c>
      <c r="P88" s="128">
        <f>O88*H88</f>
        <v>0</v>
      </c>
      <c r="Q88" s="128">
        <v>0</v>
      </c>
      <c r="R88" s="128">
        <f>Q88*H88</f>
        <v>0</v>
      </c>
      <c r="S88" s="128">
        <v>0</v>
      </c>
      <c r="T88" s="129">
        <f>S88*H88</f>
        <v>0</v>
      </c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135"/>
      <c r="AG88" s="135"/>
      <c r="AH88" s="135"/>
      <c r="AI88" s="135"/>
      <c r="AJ88" s="135"/>
      <c r="AK88" s="135"/>
      <c r="AL88" s="135"/>
      <c r="AM88" s="135"/>
      <c r="AN88" s="135"/>
      <c r="AO88" s="135"/>
      <c r="AP88" s="135"/>
      <c r="AQ88" s="135"/>
      <c r="AR88" s="323" t="s">
        <v>148</v>
      </c>
      <c r="AS88" s="135"/>
      <c r="AT88" s="323" t="s">
        <v>144</v>
      </c>
      <c r="AU88" s="323" t="s">
        <v>84</v>
      </c>
      <c r="AV88" s="135"/>
      <c r="AW88" s="135"/>
      <c r="AX88" s="135"/>
      <c r="AY88" s="242" t="s">
        <v>142</v>
      </c>
      <c r="AZ88" s="135"/>
      <c r="BA88" s="135"/>
      <c r="BB88" s="135"/>
      <c r="BC88" s="135"/>
      <c r="BD88" s="135"/>
      <c r="BE88" s="324">
        <f>IF(N88="základní",J88,0)</f>
        <v>81000</v>
      </c>
      <c r="BF88" s="324">
        <f>IF(N88="snížená",J88,0)</f>
        <v>0</v>
      </c>
      <c r="BG88" s="324">
        <f>IF(N88="zákl. přenesená",J88,0)</f>
        <v>0</v>
      </c>
      <c r="BH88" s="324">
        <f>IF(N88="sníž. přenesená",J88,0)</f>
        <v>0</v>
      </c>
      <c r="BI88" s="324">
        <f>IF(N88="nulová",J88,0)</f>
        <v>0</v>
      </c>
      <c r="BJ88" s="242" t="s">
        <v>21</v>
      </c>
      <c r="BK88" s="324">
        <f>ROUND(I88*H88,2)</f>
        <v>81000</v>
      </c>
      <c r="BL88" s="242" t="s">
        <v>148</v>
      </c>
      <c r="BM88" s="323" t="s">
        <v>327</v>
      </c>
      <c r="BN88" s="135"/>
      <c r="BO88" s="135"/>
      <c r="BP88" s="135"/>
      <c r="BQ88" s="135"/>
      <c r="BR88" s="135"/>
      <c r="BS88" s="135"/>
      <c r="BT88" s="135"/>
      <c r="BU88" s="135"/>
      <c r="BV88" s="135"/>
      <c r="BW88" s="135"/>
      <c r="BX88" s="135"/>
      <c r="BY88" s="135"/>
      <c r="BZ88" s="135"/>
      <c r="CA88" s="173">
        <f>+H88</f>
        <v>1800</v>
      </c>
      <c r="CB88" s="125">
        <f>+CA88*I88</f>
        <v>81000</v>
      </c>
      <c r="CC88" s="325" t="s">
        <v>906</v>
      </c>
    </row>
    <row r="89" spans="1:81" s="13" customFormat="1" ht="11.4">
      <c r="B89" s="326"/>
      <c r="C89" s="141"/>
      <c r="D89" s="327" t="s">
        <v>152</v>
      </c>
      <c r="E89" s="328" t="s">
        <v>3</v>
      </c>
      <c r="F89" s="329" t="s">
        <v>328</v>
      </c>
      <c r="G89" s="141"/>
      <c r="H89" s="330">
        <v>1800</v>
      </c>
      <c r="I89" s="141"/>
      <c r="J89" s="141"/>
      <c r="K89" s="141"/>
      <c r="L89" s="136"/>
      <c r="M89" s="140"/>
      <c r="N89" s="141"/>
      <c r="O89" s="141"/>
      <c r="P89" s="141"/>
      <c r="Q89" s="141"/>
      <c r="R89" s="141"/>
      <c r="S89" s="141"/>
      <c r="T89" s="142"/>
      <c r="U89" s="141"/>
      <c r="V89" s="141"/>
      <c r="W89" s="141"/>
      <c r="X89" s="141"/>
      <c r="Y89" s="141"/>
      <c r="Z89" s="141"/>
      <c r="AA89" s="141"/>
      <c r="AB89" s="141"/>
      <c r="AC89" s="141"/>
      <c r="AD89" s="141"/>
      <c r="AE89" s="141"/>
      <c r="AF89" s="141"/>
      <c r="AG89" s="141"/>
      <c r="AH89" s="141"/>
      <c r="AI89" s="141"/>
      <c r="AJ89" s="141"/>
      <c r="AK89" s="141"/>
      <c r="AL89" s="141"/>
      <c r="AM89" s="141"/>
      <c r="AN89" s="141"/>
      <c r="AO89" s="141"/>
      <c r="AP89" s="141"/>
      <c r="AQ89" s="141"/>
      <c r="AR89" s="141"/>
      <c r="AS89" s="141"/>
      <c r="AT89" s="328" t="s">
        <v>152</v>
      </c>
      <c r="AU89" s="328" t="s">
        <v>84</v>
      </c>
      <c r="AV89" s="141" t="s">
        <v>84</v>
      </c>
      <c r="AW89" s="141" t="s">
        <v>33</v>
      </c>
      <c r="AX89" s="141" t="s">
        <v>21</v>
      </c>
      <c r="AY89" s="328" t="s">
        <v>142</v>
      </c>
      <c r="AZ89" s="141"/>
      <c r="BA89" s="141"/>
      <c r="BB89" s="141"/>
      <c r="BC89" s="141"/>
      <c r="BD89" s="141"/>
      <c r="BE89" s="141"/>
      <c r="BF89" s="141"/>
      <c r="BG89" s="141"/>
      <c r="BH89" s="141"/>
      <c r="BI89" s="141"/>
      <c r="BJ89" s="141"/>
      <c r="BK89" s="141"/>
      <c r="BL89" s="141"/>
      <c r="BM89" s="141"/>
      <c r="BN89" s="141"/>
      <c r="BO89" s="141"/>
      <c r="BP89" s="141"/>
      <c r="BQ89" s="141"/>
      <c r="BR89" s="141"/>
      <c r="BS89" s="141"/>
      <c r="BT89" s="141"/>
      <c r="BU89" s="141"/>
      <c r="BV89" s="141"/>
      <c r="BW89" s="141"/>
      <c r="BX89" s="141"/>
      <c r="BY89" s="141"/>
      <c r="BZ89" s="141"/>
      <c r="CA89" s="174"/>
      <c r="CB89" s="175"/>
      <c r="CC89" s="331"/>
    </row>
    <row r="90" spans="1:81" s="2" customFormat="1" ht="21.75" customHeight="1">
      <c r="A90" s="25"/>
      <c r="B90" s="322"/>
      <c r="C90" s="190" t="s">
        <v>84</v>
      </c>
      <c r="D90" s="190" t="s">
        <v>144</v>
      </c>
      <c r="E90" s="191" t="s">
        <v>329</v>
      </c>
      <c r="F90" s="192" t="s">
        <v>330</v>
      </c>
      <c r="G90" s="193" t="s">
        <v>182</v>
      </c>
      <c r="H90" s="194">
        <v>4900</v>
      </c>
      <c r="I90" s="195">
        <v>299</v>
      </c>
      <c r="J90" s="195">
        <f>ROUND(I90*H90,2)</f>
        <v>1465100</v>
      </c>
      <c r="K90" s="192" t="s">
        <v>3</v>
      </c>
      <c r="L90" s="196"/>
      <c r="M90" s="197" t="s">
        <v>3</v>
      </c>
      <c r="N90" s="198" t="s">
        <v>45</v>
      </c>
      <c r="O90" s="199">
        <v>0</v>
      </c>
      <c r="P90" s="199">
        <f>O90*H90</f>
        <v>0</v>
      </c>
      <c r="Q90" s="199">
        <v>0</v>
      </c>
      <c r="R90" s="199">
        <f>Q90*H90</f>
        <v>0</v>
      </c>
      <c r="S90" s="199">
        <v>0</v>
      </c>
      <c r="T90" s="200">
        <f>S90*H90</f>
        <v>0</v>
      </c>
      <c r="U90" s="332"/>
      <c r="V90" s="332"/>
      <c r="W90" s="332"/>
      <c r="X90" s="332"/>
      <c r="Y90" s="332"/>
      <c r="Z90" s="332"/>
      <c r="AA90" s="332"/>
      <c r="AB90" s="332"/>
      <c r="AC90" s="332"/>
      <c r="AD90" s="332"/>
      <c r="AE90" s="332"/>
      <c r="AF90" s="333"/>
      <c r="AG90" s="333"/>
      <c r="AH90" s="333"/>
      <c r="AI90" s="333"/>
      <c r="AJ90" s="333"/>
      <c r="AK90" s="333"/>
      <c r="AL90" s="333"/>
      <c r="AM90" s="333"/>
      <c r="AN90" s="333"/>
      <c r="AO90" s="333"/>
      <c r="AP90" s="333"/>
      <c r="AQ90" s="333"/>
      <c r="AR90" s="334" t="s">
        <v>148</v>
      </c>
      <c r="AS90" s="333"/>
      <c r="AT90" s="334" t="s">
        <v>144</v>
      </c>
      <c r="AU90" s="334" t="s">
        <v>84</v>
      </c>
      <c r="AV90" s="333"/>
      <c r="AW90" s="333"/>
      <c r="AX90" s="333"/>
      <c r="AY90" s="335" t="s">
        <v>142</v>
      </c>
      <c r="AZ90" s="333"/>
      <c r="BA90" s="333"/>
      <c r="BB90" s="333"/>
      <c r="BC90" s="333"/>
      <c r="BD90" s="333"/>
      <c r="BE90" s="336">
        <f>IF(N90="základní",J90,0)</f>
        <v>1465100</v>
      </c>
      <c r="BF90" s="336">
        <f>IF(N90="snížená",J90,0)</f>
        <v>0</v>
      </c>
      <c r="BG90" s="336">
        <f>IF(N90="zákl. přenesená",J90,0)</f>
        <v>0</v>
      </c>
      <c r="BH90" s="336">
        <f>IF(N90="sníž. přenesená",J90,0)</f>
        <v>0</v>
      </c>
      <c r="BI90" s="336">
        <f>IF(N90="nulová",J90,0)</f>
        <v>0</v>
      </c>
      <c r="BJ90" s="335" t="s">
        <v>21</v>
      </c>
      <c r="BK90" s="336">
        <f>ROUND(I90*H90,2)</f>
        <v>1465100</v>
      </c>
      <c r="BL90" s="335" t="s">
        <v>148</v>
      </c>
      <c r="BM90" s="334" t="s">
        <v>331</v>
      </c>
      <c r="BN90" s="333"/>
      <c r="BO90" s="333"/>
      <c r="BP90" s="333"/>
      <c r="BQ90" s="333"/>
      <c r="BR90" s="333"/>
      <c r="BS90" s="333"/>
      <c r="BT90" s="333"/>
      <c r="BU90" s="333"/>
      <c r="BV90" s="333"/>
      <c r="BW90" s="333"/>
      <c r="BX90" s="333"/>
      <c r="BY90" s="333"/>
      <c r="BZ90" s="333"/>
      <c r="CA90" s="201">
        <v>5140</v>
      </c>
      <c r="CB90" s="195">
        <f t="shared" ref="CB90:CB128" si="0">+CA90*I90</f>
        <v>1536860</v>
      </c>
      <c r="CC90" s="337" t="s">
        <v>908</v>
      </c>
    </row>
    <row r="91" spans="1:81" s="13" customFormat="1" ht="20.399999999999999">
      <c r="B91" s="326"/>
      <c r="C91" s="141"/>
      <c r="D91" s="327" t="s">
        <v>152</v>
      </c>
      <c r="E91" s="328" t="s">
        <v>3</v>
      </c>
      <c r="F91" s="329" t="s">
        <v>184</v>
      </c>
      <c r="G91" s="141"/>
      <c r="H91" s="330">
        <v>4900</v>
      </c>
      <c r="I91" s="141"/>
      <c r="J91" s="141"/>
      <c r="K91" s="141"/>
      <c r="L91" s="136"/>
      <c r="M91" s="140"/>
      <c r="N91" s="141"/>
      <c r="O91" s="141"/>
      <c r="P91" s="141"/>
      <c r="Q91" s="141"/>
      <c r="R91" s="141"/>
      <c r="S91" s="141"/>
      <c r="T91" s="142"/>
      <c r="U91" s="141"/>
      <c r="V91" s="141"/>
      <c r="W91" s="141"/>
      <c r="X91" s="141"/>
      <c r="Y91" s="141"/>
      <c r="Z91" s="141"/>
      <c r="AA91" s="141"/>
      <c r="AB91" s="141"/>
      <c r="AC91" s="141"/>
      <c r="AD91" s="141"/>
      <c r="AE91" s="141"/>
      <c r="AF91" s="141"/>
      <c r="AG91" s="141"/>
      <c r="AH91" s="141"/>
      <c r="AI91" s="141"/>
      <c r="AJ91" s="141"/>
      <c r="AK91" s="141"/>
      <c r="AL91" s="141"/>
      <c r="AM91" s="141"/>
      <c r="AN91" s="141"/>
      <c r="AO91" s="141"/>
      <c r="AP91" s="141"/>
      <c r="AQ91" s="141"/>
      <c r="AR91" s="141"/>
      <c r="AS91" s="141"/>
      <c r="AT91" s="328" t="s">
        <v>152</v>
      </c>
      <c r="AU91" s="328" t="s">
        <v>84</v>
      </c>
      <c r="AV91" s="141" t="s">
        <v>84</v>
      </c>
      <c r="AW91" s="141" t="s">
        <v>33</v>
      </c>
      <c r="AX91" s="141" t="s">
        <v>21</v>
      </c>
      <c r="AY91" s="328" t="s">
        <v>142</v>
      </c>
      <c r="AZ91" s="141"/>
      <c r="BA91" s="141"/>
      <c r="BB91" s="141"/>
      <c r="BC91" s="141"/>
      <c r="BD91" s="141"/>
      <c r="BE91" s="141"/>
      <c r="BF91" s="141"/>
      <c r="BG91" s="141"/>
      <c r="BH91" s="141"/>
      <c r="BI91" s="141"/>
      <c r="BJ91" s="141"/>
      <c r="BK91" s="141"/>
      <c r="BL91" s="141"/>
      <c r="BM91" s="141"/>
      <c r="BN91" s="141"/>
      <c r="BO91" s="141"/>
      <c r="BP91" s="141"/>
      <c r="BQ91" s="141"/>
      <c r="BR91" s="141"/>
      <c r="BS91" s="141"/>
      <c r="BT91" s="141"/>
      <c r="BU91" s="141"/>
      <c r="BV91" s="141"/>
      <c r="BW91" s="141"/>
      <c r="BX91" s="141"/>
      <c r="BY91" s="141"/>
      <c r="BZ91" s="141"/>
      <c r="CA91" s="176"/>
      <c r="CB91" s="177"/>
      <c r="CC91" s="338"/>
    </row>
    <row r="92" spans="1:81" s="12" customFormat="1" ht="22.8" customHeight="1">
      <c r="B92" s="313"/>
      <c r="C92" s="112"/>
      <c r="D92" s="314" t="s">
        <v>73</v>
      </c>
      <c r="E92" s="320" t="s">
        <v>84</v>
      </c>
      <c r="F92" s="320" t="s">
        <v>332</v>
      </c>
      <c r="G92" s="112"/>
      <c r="H92" s="112"/>
      <c r="I92" s="112"/>
      <c r="J92" s="321">
        <f>BK92</f>
        <v>30054202</v>
      </c>
      <c r="K92" s="112"/>
      <c r="L92" s="107"/>
      <c r="M92" s="111"/>
      <c r="N92" s="112"/>
      <c r="O92" s="112"/>
      <c r="P92" s="113">
        <f>SUM(P93:P102)</f>
        <v>0</v>
      </c>
      <c r="Q92" s="112"/>
      <c r="R92" s="113">
        <f>SUM(R93:R102)</f>
        <v>11613.707511199998</v>
      </c>
      <c r="S92" s="112"/>
      <c r="T92" s="114">
        <f>SUM(T93:T102)</f>
        <v>0</v>
      </c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314" t="s">
        <v>21</v>
      </c>
      <c r="AS92" s="112"/>
      <c r="AT92" s="317" t="s">
        <v>73</v>
      </c>
      <c r="AU92" s="317" t="s">
        <v>21</v>
      </c>
      <c r="AV92" s="112"/>
      <c r="AW92" s="112"/>
      <c r="AX92" s="112"/>
      <c r="AY92" s="314" t="s">
        <v>142</v>
      </c>
      <c r="AZ92" s="112"/>
      <c r="BA92" s="112"/>
      <c r="BB92" s="112"/>
      <c r="BC92" s="112"/>
      <c r="BD92" s="112"/>
      <c r="BE92" s="112"/>
      <c r="BF92" s="112"/>
      <c r="BG92" s="112"/>
      <c r="BH92" s="112"/>
      <c r="BI92" s="112"/>
      <c r="BJ92" s="112"/>
      <c r="BK92" s="318">
        <f>SUM(BK93:BK102)</f>
        <v>30054202</v>
      </c>
      <c r="BL92" s="112"/>
      <c r="BM92" s="112"/>
      <c r="BN92" s="112"/>
      <c r="BO92" s="112"/>
      <c r="BP92" s="112"/>
      <c r="BQ92" s="112"/>
      <c r="BR92" s="112"/>
      <c r="BS92" s="112"/>
      <c r="BT92" s="112"/>
      <c r="BU92" s="112"/>
      <c r="BV92" s="112"/>
      <c r="BW92" s="112"/>
      <c r="BX92" s="112"/>
      <c r="BY92" s="112"/>
      <c r="BZ92" s="112"/>
      <c r="CA92" s="176"/>
      <c r="CB92" s="177"/>
      <c r="CC92" s="338"/>
    </row>
    <row r="93" spans="1:81" s="2" customFormat="1" ht="44.25" customHeight="1">
      <c r="A93" s="25"/>
      <c r="B93" s="322"/>
      <c r="C93" s="178" t="s">
        <v>159</v>
      </c>
      <c r="D93" s="178" t="s">
        <v>144</v>
      </c>
      <c r="E93" s="179" t="s">
        <v>333</v>
      </c>
      <c r="F93" s="180" t="s">
        <v>334</v>
      </c>
      <c r="G93" s="181" t="s">
        <v>156</v>
      </c>
      <c r="H93" s="182">
        <v>487</v>
      </c>
      <c r="I93" s="183">
        <v>5630</v>
      </c>
      <c r="J93" s="183">
        <f>ROUND(I93*H93,2)</f>
        <v>2741810</v>
      </c>
      <c r="K93" s="180" t="s">
        <v>3</v>
      </c>
      <c r="L93" s="184"/>
      <c r="M93" s="185" t="s">
        <v>3</v>
      </c>
      <c r="N93" s="186" t="s">
        <v>45</v>
      </c>
      <c r="O93" s="187">
        <v>0</v>
      </c>
      <c r="P93" s="187">
        <f>O93*H93</f>
        <v>0</v>
      </c>
      <c r="Q93" s="187">
        <v>0</v>
      </c>
      <c r="R93" s="187">
        <f>Q93*H93</f>
        <v>0</v>
      </c>
      <c r="S93" s="187">
        <v>0</v>
      </c>
      <c r="T93" s="188">
        <f>S93*H93</f>
        <v>0</v>
      </c>
      <c r="U93" s="339"/>
      <c r="V93" s="339"/>
      <c r="W93" s="339"/>
      <c r="X93" s="339"/>
      <c r="Y93" s="339"/>
      <c r="Z93" s="339"/>
      <c r="AA93" s="339"/>
      <c r="AB93" s="339"/>
      <c r="AC93" s="339"/>
      <c r="AD93" s="339"/>
      <c r="AE93" s="339"/>
      <c r="AF93" s="340"/>
      <c r="AG93" s="340"/>
      <c r="AH93" s="340"/>
      <c r="AI93" s="340"/>
      <c r="AJ93" s="340"/>
      <c r="AK93" s="340"/>
      <c r="AL93" s="340"/>
      <c r="AM93" s="340"/>
      <c r="AN93" s="340"/>
      <c r="AO93" s="340"/>
      <c r="AP93" s="340"/>
      <c r="AQ93" s="340"/>
      <c r="AR93" s="341" t="s">
        <v>148</v>
      </c>
      <c r="AS93" s="340"/>
      <c r="AT93" s="341" t="s">
        <v>144</v>
      </c>
      <c r="AU93" s="341" t="s">
        <v>84</v>
      </c>
      <c r="AV93" s="340"/>
      <c r="AW93" s="340"/>
      <c r="AX93" s="340"/>
      <c r="AY93" s="342" t="s">
        <v>142</v>
      </c>
      <c r="AZ93" s="340"/>
      <c r="BA93" s="340"/>
      <c r="BB93" s="340"/>
      <c r="BC93" s="340"/>
      <c r="BD93" s="340"/>
      <c r="BE93" s="343">
        <f>IF(N93="základní",J93,0)</f>
        <v>2741810</v>
      </c>
      <c r="BF93" s="343">
        <f>IF(N93="snížená",J93,0)</f>
        <v>0</v>
      </c>
      <c r="BG93" s="343">
        <f>IF(N93="zákl. přenesená",J93,0)</f>
        <v>0</v>
      </c>
      <c r="BH93" s="343">
        <f>IF(N93="sníž. přenesená",J93,0)</f>
        <v>0</v>
      </c>
      <c r="BI93" s="343">
        <f>IF(N93="nulová",J93,0)</f>
        <v>0</v>
      </c>
      <c r="BJ93" s="342" t="s">
        <v>21</v>
      </c>
      <c r="BK93" s="343">
        <f>ROUND(I93*H93,2)</f>
        <v>2741810</v>
      </c>
      <c r="BL93" s="342" t="s">
        <v>148</v>
      </c>
      <c r="BM93" s="341" t="s">
        <v>335</v>
      </c>
      <c r="BN93" s="340"/>
      <c r="BO93" s="340"/>
      <c r="BP93" s="340"/>
      <c r="BQ93" s="340"/>
      <c r="BR93" s="340"/>
      <c r="BS93" s="340"/>
      <c r="BT93" s="340"/>
      <c r="BU93" s="340"/>
      <c r="BV93" s="340"/>
      <c r="BW93" s="340"/>
      <c r="BX93" s="340"/>
      <c r="BY93" s="340"/>
      <c r="BZ93" s="340"/>
      <c r="CA93" s="189">
        <v>0</v>
      </c>
      <c r="CB93" s="183">
        <f t="shared" si="0"/>
        <v>0</v>
      </c>
      <c r="CC93" s="344" t="s">
        <v>910</v>
      </c>
    </row>
    <row r="94" spans="1:81" s="13" customFormat="1" ht="20.399999999999999">
      <c r="B94" s="326"/>
      <c r="C94" s="141"/>
      <c r="D94" s="327" t="s">
        <v>152</v>
      </c>
      <c r="E94" s="328" t="s">
        <v>3</v>
      </c>
      <c r="F94" s="329" t="s">
        <v>336</v>
      </c>
      <c r="G94" s="141"/>
      <c r="H94" s="330">
        <v>487</v>
      </c>
      <c r="I94" s="141"/>
      <c r="J94" s="141"/>
      <c r="K94" s="141"/>
      <c r="L94" s="136"/>
      <c r="M94" s="140"/>
      <c r="N94" s="141"/>
      <c r="O94" s="141"/>
      <c r="P94" s="141"/>
      <c r="Q94" s="141"/>
      <c r="R94" s="141"/>
      <c r="S94" s="141"/>
      <c r="T94" s="142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  <c r="AI94" s="141"/>
      <c r="AJ94" s="141"/>
      <c r="AK94" s="141"/>
      <c r="AL94" s="141"/>
      <c r="AM94" s="141"/>
      <c r="AN94" s="141"/>
      <c r="AO94" s="141"/>
      <c r="AP94" s="141"/>
      <c r="AQ94" s="141"/>
      <c r="AR94" s="141"/>
      <c r="AS94" s="141"/>
      <c r="AT94" s="328" t="s">
        <v>152</v>
      </c>
      <c r="AU94" s="328" t="s">
        <v>84</v>
      </c>
      <c r="AV94" s="141" t="s">
        <v>84</v>
      </c>
      <c r="AW94" s="141" t="s">
        <v>33</v>
      </c>
      <c r="AX94" s="141" t="s">
        <v>21</v>
      </c>
      <c r="AY94" s="328" t="s">
        <v>142</v>
      </c>
      <c r="AZ94" s="141"/>
      <c r="BA94" s="141"/>
      <c r="BB94" s="141"/>
      <c r="BC94" s="141"/>
      <c r="BD94" s="141"/>
      <c r="BE94" s="141"/>
      <c r="BF94" s="141"/>
      <c r="BG94" s="141"/>
      <c r="BH94" s="141"/>
      <c r="BI94" s="141"/>
      <c r="BJ94" s="141"/>
      <c r="BK94" s="141"/>
      <c r="BL94" s="141"/>
      <c r="BM94" s="141"/>
      <c r="BN94" s="141"/>
      <c r="BO94" s="141"/>
      <c r="BP94" s="141"/>
      <c r="BQ94" s="141"/>
      <c r="BR94" s="141"/>
      <c r="BS94" s="141"/>
      <c r="BT94" s="141"/>
      <c r="BU94" s="141"/>
      <c r="BV94" s="141"/>
      <c r="BW94" s="141"/>
      <c r="BX94" s="141"/>
      <c r="BY94" s="141"/>
      <c r="BZ94" s="141"/>
      <c r="CA94" s="173"/>
      <c r="CB94" s="125"/>
      <c r="CC94" s="325"/>
    </row>
    <row r="95" spans="1:81" s="2" customFormat="1" ht="44.25" customHeight="1">
      <c r="A95" s="25"/>
      <c r="B95" s="322"/>
      <c r="C95" s="190" t="s">
        <v>148</v>
      </c>
      <c r="D95" s="190" t="s">
        <v>144</v>
      </c>
      <c r="E95" s="191" t="s">
        <v>337</v>
      </c>
      <c r="F95" s="192" t="s">
        <v>338</v>
      </c>
      <c r="G95" s="193" t="s">
        <v>156</v>
      </c>
      <c r="H95" s="194">
        <v>4859</v>
      </c>
      <c r="I95" s="195">
        <v>4520</v>
      </c>
      <c r="J95" s="195">
        <f>ROUND(I95*H95,2)</f>
        <v>21962680</v>
      </c>
      <c r="K95" s="192" t="s">
        <v>3</v>
      </c>
      <c r="L95" s="196"/>
      <c r="M95" s="197" t="s">
        <v>3</v>
      </c>
      <c r="N95" s="198" t="s">
        <v>45</v>
      </c>
      <c r="O95" s="199">
        <v>0</v>
      </c>
      <c r="P95" s="199">
        <f>O95*H95</f>
        <v>0</v>
      </c>
      <c r="Q95" s="199">
        <v>0</v>
      </c>
      <c r="R95" s="199">
        <f>Q95*H95</f>
        <v>0</v>
      </c>
      <c r="S95" s="199">
        <v>0</v>
      </c>
      <c r="T95" s="200">
        <f>S95*H95</f>
        <v>0</v>
      </c>
      <c r="U95" s="332"/>
      <c r="V95" s="332"/>
      <c r="W95" s="332"/>
      <c r="X95" s="332"/>
      <c r="Y95" s="332"/>
      <c r="Z95" s="332"/>
      <c r="AA95" s="332"/>
      <c r="AB95" s="332"/>
      <c r="AC95" s="332"/>
      <c r="AD95" s="332"/>
      <c r="AE95" s="332"/>
      <c r="AF95" s="333"/>
      <c r="AG95" s="333"/>
      <c r="AH95" s="333"/>
      <c r="AI95" s="333"/>
      <c r="AJ95" s="333"/>
      <c r="AK95" s="333"/>
      <c r="AL95" s="333"/>
      <c r="AM95" s="333"/>
      <c r="AN95" s="333"/>
      <c r="AO95" s="333"/>
      <c r="AP95" s="333"/>
      <c r="AQ95" s="333"/>
      <c r="AR95" s="334" t="s">
        <v>148</v>
      </c>
      <c r="AS95" s="333"/>
      <c r="AT95" s="334" t="s">
        <v>144</v>
      </c>
      <c r="AU95" s="334" t="s">
        <v>84</v>
      </c>
      <c r="AV95" s="333"/>
      <c r="AW95" s="333"/>
      <c r="AX95" s="333"/>
      <c r="AY95" s="335" t="s">
        <v>142</v>
      </c>
      <c r="AZ95" s="333"/>
      <c r="BA95" s="333"/>
      <c r="BB95" s="333"/>
      <c r="BC95" s="333"/>
      <c r="BD95" s="333"/>
      <c r="BE95" s="336">
        <f>IF(N95="základní",J95,0)</f>
        <v>21962680</v>
      </c>
      <c r="BF95" s="336">
        <f>IF(N95="snížená",J95,0)</f>
        <v>0</v>
      </c>
      <c r="BG95" s="336">
        <f>IF(N95="zákl. přenesená",J95,0)</f>
        <v>0</v>
      </c>
      <c r="BH95" s="336">
        <f>IF(N95="sníž. přenesená",J95,0)</f>
        <v>0</v>
      </c>
      <c r="BI95" s="336">
        <f>IF(N95="nulová",J95,0)</f>
        <v>0</v>
      </c>
      <c r="BJ95" s="335" t="s">
        <v>21</v>
      </c>
      <c r="BK95" s="336">
        <f>ROUND(I95*H95,2)</f>
        <v>21962680</v>
      </c>
      <c r="BL95" s="335" t="s">
        <v>148</v>
      </c>
      <c r="BM95" s="334" t="s">
        <v>339</v>
      </c>
      <c r="BN95" s="333"/>
      <c r="BO95" s="333"/>
      <c r="BP95" s="333"/>
      <c r="BQ95" s="333"/>
      <c r="BR95" s="333"/>
      <c r="BS95" s="333"/>
      <c r="BT95" s="333"/>
      <c r="BU95" s="333"/>
      <c r="BV95" s="333"/>
      <c r="BW95" s="333"/>
      <c r="BX95" s="333"/>
      <c r="BY95" s="333"/>
      <c r="BZ95" s="333"/>
      <c r="CA95" s="201">
        <v>5664</v>
      </c>
      <c r="CB95" s="195">
        <f t="shared" si="0"/>
        <v>25601280</v>
      </c>
      <c r="CC95" s="337" t="s">
        <v>908</v>
      </c>
    </row>
    <row r="96" spans="1:81" s="13" customFormat="1" ht="20.399999999999999">
      <c r="B96" s="326"/>
      <c r="C96" s="141"/>
      <c r="D96" s="327" t="s">
        <v>152</v>
      </c>
      <c r="E96" s="328" t="s">
        <v>3</v>
      </c>
      <c r="F96" s="329" t="s">
        <v>340</v>
      </c>
      <c r="G96" s="141"/>
      <c r="H96" s="330">
        <v>4859</v>
      </c>
      <c r="I96" s="141"/>
      <c r="J96" s="141"/>
      <c r="K96" s="141"/>
      <c r="L96" s="136"/>
      <c r="M96" s="140"/>
      <c r="N96" s="141"/>
      <c r="O96" s="141"/>
      <c r="P96" s="141"/>
      <c r="Q96" s="141"/>
      <c r="R96" s="141"/>
      <c r="S96" s="141"/>
      <c r="T96" s="142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  <c r="AN96" s="141"/>
      <c r="AO96" s="141"/>
      <c r="AP96" s="141"/>
      <c r="AQ96" s="141"/>
      <c r="AR96" s="141"/>
      <c r="AS96" s="141"/>
      <c r="AT96" s="328" t="s">
        <v>152</v>
      </c>
      <c r="AU96" s="328" t="s">
        <v>84</v>
      </c>
      <c r="AV96" s="141" t="s">
        <v>84</v>
      </c>
      <c r="AW96" s="141" t="s">
        <v>33</v>
      </c>
      <c r="AX96" s="141" t="s">
        <v>21</v>
      </c>
      <c r="AY96" s="328" t="s">
        <v>142</v>
      </c>
      <c r="AZ96" s="141"/>
      <c r="BA96" s="141"/>
      <c r="BB96" s="141"/>
      <c r="BC96" s="141"/>
      <c r="BD96" s="141"/>
      <c r="BE96" s="141"/>
      <c r="BF96" s="141"/>
      <c r="BG96" s="141"/>
      <c r="BH96" s="141"/>
      <c r="BI96" s="141"/>
      <c r="BJ96" s="141"/>
      <c r="BK96" s="141"/>
      <c r="BL96" s="141"/>
      <c r="BM96" s="141"/>
      <c r="BN96" s="141"/>
      <c r="BO96" s="141"/>
      <c r="BP96" s="141"/>
      <c r="BQ96" s="141"/>
      <c r="BR96" s="141"/>
      <c r="BS96" s="141"/>
      <c r="BT96" s="141"/>
      <c r="BU96" s="141"/>
      <c r="BV96" s="141"/>
      <c r="BW96" s="141"/>
      <c r="BX96" s="141"/>
      <c r="BY96" s="141"/>
      <c r="BZ96" s="141"/>
      <c r="CA96" s="173"/>
      <c r="CB96" s="125"/>
      <c r="CC96" s="325"/>
    </row>
    <row r="97" spans="1:81" s="2" customFormat="1" ht="21.75" customHeight="1">
      <c r="A97" s="25"/>
      <c r="B97" s="322"/>
      <c r="C97" s="178" t="s">
        <v>169</v>
      </c>
      <c r="D97" s="178" t="s">
        <v>144</v>
      </c>
      <c r="E97" s="179" t="s">
        <v>341</v>
      </c>
      <c r="F97" s="180" t="s">
        <v>342</v>
      </c>
      <c r="G97" s="181" t="s">
        <v>198</v>
      </c>
      <c r="H97" s="182">
        <v>15.66</v>
      </c>
      <c r="I97" s="183">
        <v>31200</v>
      </c>
      <c r="J97" s="183">
        <f>ROUND(I97*H97,2)</f>
        <v>488592</v>
      </c>
      <c r="K97" s="180" t="s">
        <v>3</v>
      </c>
      <c r="L97" s="184"/>
      <c r="M97" s="185" t="s">
        <v>3</v>
      </c>
      <c r="N97" s="186" t="s">
        <v>45</v>
      </c>
      <c r="O97" s="187">
        <v>0</v>
      </c>
      <c r="P97" s="187">
        <f>O97*H97</f>
        <v>0</v>
      </c>
      <c r="Q97" s="187">
        <v>1.1133200000000001</v>
      </c>
      <c r="R97" s="187">
        <f>Q97*H97</f>
        <v>17.4345912</v>
      </c>
      <c r="S97" s="187">
        <v>0</v>
      </c>
      <c r="T97" s="188">
        <f>S97*H97</f>
        <v>0</v>
      </c>
      <c r="U97" s="339"/>
      <c r="V97" s="339"/>
      <c r="W97" s="339"/>
      <c r="X97" s="339"/>
      <c r="Y97" s="339"/>
      <c r="Z97" s="339"/>
      <c r="AA97" s="339"/>
      <c r="AB97" s="339"/>
      <c r="AC97" s="339"/>
      <c r="AD97" s="339"/>
      <c r="AE97" s="339"/>
      <c r="AF97" s="340"/>
      <c r="AG97" s="340"/>
      <c r="AH97" s="340"/>
      <c r="AI97" s="340"/>
      <c r="AJ97" s="340"/>
      <c r="AK97" s="340"/>
      <c r="AL97" s="340"/>
      <c r="AM97" s="340"/>
      <c r="AN97" s="340"/>
      <c r="AO97" s="340"/>
      <c r="AP97" s="340"/>
      <c r="AQ97" s="340"/>
      <c r="AR97" s="341" t="s">
        <v>148</v>
      </c>
      <c r="AS97" s="340"/>
      <c r="AT97" s="341" t="s">
        <v>144</v>
      </c>
      <c r="AU97" s="341" t="s">
        <v>84</v>
      </c>
      <c r="AV97" s="340"/>
      <c r="AW97" s="340"/>
      <c r="AX97" s="340"/>
      <c r="AY97" s="342" t="s">
        <v>142</v>
      </c>
      <c r="AZ97" s="340"/>
      <c r="BA97" s="340"/>
      <c r="BB97" s="340"/>
      <c r="BC97" s="340"/>
      <c r="BD97" s="340"/>
      <c r="BE97" s="343">
        <f>IF(N97="základní",J97,0)</f>
        <v>488592</v>
      </c>
      <c r="BF97" s="343">
        <f>IF(N97="snížená",J97,0)</f>
        <v>0</v>
      </c>
      <c r="BG97" s="343">
        <f>IF(N97="zákl. přenesená",J97,0)</f>
        <v>0</v>
      </c>
      <c r="BH97" s="343">
        <f>IF(N97="sníž. přenesená",J97,0)</f>
        <v>0</v>
      </c>
      <c r="BI97" s="343">
        <f>IF(N97="nulová",J97,0)</f>
        <v>0</v>
      </c>
      <c r="BJ97" s="342" t="s">
        <v>21</v>
      </c>
      <c r="BK97" s="343">
        <f>ROUND(I97*H97,2)</f>
        <v>488592</v>
      </c>
      <c r="BL97" s="342" t="s">
        <v>148</v>
      </c>
      <c r="BM97" s="341" t="s">
        <v>343</v>
      </c>
      <c r="BN97" s="340"/>
      <c r="BO97" s="340"/>
      <c r="BP97" s="340"/>
      <c r="BQ97" s="340"/>
      <c r="BR97" s="340"/>
      <c r="BS97" s="340"/>
      <c r="BT97" s="340"/>
      <c r="BU97" s="340"/>
      <c r="BV97" s="340"/>
      <c r="BW97" s="340"/>
      <c r="BX97" s="340"/>
      <c r="BY97" s="340"/>
      <c r="BZ97" s="340"/>
      <c r="CA97" s="189">
        <v>0</v>
      </c>
      <c r="CB97" s="183">
        <f t="shared" si="0"/>
        <v>0</v>
      </c>
      <c r="CC97" s="344" t="s">
        <v>910</v>
      </c>
    </row>
    <row r="98" spans="1:81" s="13" customFormat="1" ht="11.4">
      <c r="B98" s="326"/>
      <c r="C98" s="141"/>
      <c r="D98" s="327" t="s">
        <v>152</v>
      </c>
      <c r="E98" s="328" t="s">
        <v>3</v>
      </c>
      <c r="F98" s="329" t="s">
        <v>344</v>
      </c>
      <c r="G98" s="141"/>
      <c r="H98" s="330">
        <v>15.66</v>
      </c>
      <c r="I98" s="141"/>
      <c r="J98" s="141"/>
      <c r="K98" s="141"/>
      <c r="L98" s="136"/>
      <c r="M98" s="140"/>
      <c r="N98" s="141"/>
      <c r="O98" s="141"/>
      <c r="P98" s="141"/>
      <c r="Q98" s="141"/>
      <c r="R98" s="141"/>
      <c r="S98" s="141"/>
      <c r="T98" s="142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1"/>
      <c r="AP98" s="141"/>
      <c r="AQ98" s="141"/>
      <c r="AR98" s="141"/>
      <c r="AS98" s="141"/>
      <c r="AT98" s="328" t="s">
        <v>152</v>
      </c>
      <c r="AU98" s="328" t="s">
        <v>84</v>
      </c>
      <c r="AV98" s="141" t="s">
        <v>84</v>
      </c>
      <c r="AW98" s="141" t="s">
        <v>33</v>
      </c>
      <c r="AX98" s="141" t="s">
        <v>21</v>
      </c>
      <c r="AY98" s="328" t="s">
        <v>142</v>
      </c>
      <c r="AZ98" s="141"/>
      <c r="BA98" s="141"/>
      <c r="BB98" s="141"/>
      <c r="BC98" s="141"/>
      <c r="BD98" s="141"/>
      <c r="BE98" s="141"/>
      <c r="BF98" s="141"/>
      <c r="BG98" s="141"/>
      <c r="BH98" s="141"/>
      <c r="BI98" s="141"/>
      <c r="BJ98" s="141"/>
      <c r="BK98" s="141"/>
      <c r="BL98" s="141"/>
      <c r="BM98" s="141"/>
      <c r="BN98" s="141"/>
      <c r="BO98" s="141"/>
      <c r="BP98" s="141"/>
      <c r="BQ98" s="141"/>
      <c r="BR98" s="141"/>
      <c r="BS98" s="141"/>
      <c r="BT98" s="141"/>
      <c r="BU98" s="141"/>
      <c r="BV98" s="141"/>
      <c r="BW98" s="141"/>
      <c r="BX98" s="141"/>
      <c r="BY98" s="141"/>
      <c r="BZ98" s="141"/>
      <c r="CA98" s="173"/>
      <c r="CB98" s="125"/>
      <c r="CC98" s="325"/>
    </row>
    <row r="99" spans="1:81" s="2" customFormat="1" ht="21.75" customHeight="1">
      <c r="A99" s="25"/>
      <c r="B99" s="322"/>
      <c r="C99" s="120" t="s">
        <v>174</v>
      </c>
      <c r="D99" s="120" t="s">
        <v>144</v>
      </c>
      <c r="E99" s="121" t="s">
        <v>345</v>
      </c>
      <c r="F99" s="122" t="s">
        <v>346</v>
      </c>
      <c r="G99" s="123" t="s">
        <v>251</v>
      </c>
      <c r="H99" s="124">
        <v>1006</v>
      </c>
      <c r="I99" s="125">
        <v>3520</v>
      </c>
      <c r="J99" s="125">
        <f>ROUND(I99*H99,2)</f>
        <v>3541120</v>
      </c>
      <c r="K99" s="122" t="s">
        <v>3</v>
      </c>
      <c r="L99" s="26"/>
      <c r="M99" s="126" t="s">
        <v>3</v>
      </c>
      <c r="N99" s="127" t="s">
        <v>45</v>
      </c>
      <c r="O99" s="128">
        <v>0</v>
      </c>
      <c r="P99" s="128">
        <f>O99*H99</f>
        <v>0</v>
      </c>
      <c r="Q99" s="128">
        <v>1.66882</v>
      </c>
      <c r="R99" s="128">
        <f>Q99*H99</f>
        <v>1678.8329200000001</v>
      </c>
      <c r="S99" s="128">
        <v>0</v>
      </c>
      <c r="T99" s="129">
        <f>S99*H99</f>
        <v>0</v>
      </c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135"/>
      <c r="AG99" s="135"/>
      <c r="AH99" s="135"/>
      <c r="AI99" s="135"/>
      <c r="AJ99" s="135"/>
      <c r="AK99" s="135"/>
      <c r="AL99" s="135"/>
      <c r="AM99" s="135"/>
      <c r="AN99" s="135"/>
      <c r="AO99" s="135"/>
      <c r="AP99" s="135"/>
      <c r="AQ99" s="135"/>
      <c r="AR99" s="323" t="s">
        <v>148</v>
      </c>
      <c r="AS99" s="135"/>
      <c r="AT99" s="323" t="s">
        <v>144</v>
      </c>
      <c r="AU99" s="323" t="s">
        <v>84</v>
      </c>
      <c r="AV99" s="135"/>
      <c r="AW99" s="135"/>
      <c r="AX99" s="135"/>
      <c r="AY99" s="242" t="s">
        <v>142</v>
      </c>
      <c r="AZ99" s="135"/>
      <c r="BA99" s="135"/>
      <c r="BB99" s="135"/>
      <c r="BC99" s="135"/>
      <c r="BD99" s="135"/>
      <c r="BE99" s="324">
        <f>IF(N99="základní",J99,0)</f>
        <v>3541120</v>
      </c>
      <c r="BF99" s="324">
        <f>IF(N99="snížená",J99,0)</f>
        <v>0</v>
      </c>
      <c r="BG99" s="324">
        <f>IF(N99="zákl. přenesená",J99,0)</f>
        <v>0</v>
      </c>
      <c r="BH99" s="324">
        <f>IF(N99="sníž. přenesená",J99,0)</f>
        <v>0</v>
      </c>
      <c r="BI99" s="324">
        <f>IF(N99="nulová",J99,0)</f>
        <v>0</v>
      </c>
      <c r="BJ99" s="242" t="s">
        <v>21</v>
      </c>
      <c r="BK99" s="324">
        <f>ROUND(I99*H99,2)</f>
        <v>3541120</v>
      </c>
      <c r="BL99" s="242" t="s">
        <v>148</v>
      </c>
      <c r="BM99" s="323" t="s">
        <v>347</v>
      </c>
      <c r="BN99" s="135"/>
      <c r="BO99" s="135"/>
      <c r="BP99" s="135"/>
      <c r="BQ99" s="135"/>
      <c r="BR99" s="135"/>
      <c r="BS99" s="135"/>
      <c r="BT99" s="135"/>
      <c r="BU99" s="135"/>
      <c r="BV99" s="135"/>
      <c r="BW99" s="135"/>
      <c r="BX99" s="135"/>
      <c r="BY99" s="135"/>
      <c r="BZ99" s="135"/>
      <c r="CA99" s="173">
        <f t="shared" ref="CA99:CA128" si="1">+H99</f>
        <v>1006</v>
      </c>
      <c r="CB99" s="125">
        <f t="shared" si="0"/>
        <v>3541120</v>
      </c>
      <c r="CC99" s="325" t="s">
        <v>906</v>
      </c>
    </row>
    <row r="100" spans="1:81" s="13" customFormat="1" ht="11.4">
      <c r="B100" s="326"/>
      <c r="C100" s="141"/>
      <c r="D100" s="327" t="s">
        <v>152</v>
      </c>
      <c r="E100" s="328" t="s">
        <v>3</v>
      </c>
      <c r="F100" s="329" t="s">
        <v>348</v>
      </c>
      <c r="G100" s="141"/>
      <c r="H100" s="330">
        <v>1006</v>
      </c>
      <c r="I100" s="141"/>
      <c r="J100" s="141"/>
      <c r="K100" s="141"/>
      <c r="L100" s="136"/>
      <c r="M100" s="140"/>
      <c r="N100" s="141"/>
      <c r="O100" s="141"/>
      <c r="P100" s="141"/>
      <c r="Q100" s="141"/>
      <c r="R100" s="141"/>
      <c r="S100" s="141"/>
      <c r="T100" s="142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1"/>
      <c r="AL100" s="141"/>
      <c r="AM100" s="141"/>
      <c r="AN100" s="141"/>
      <c r="AO100" s="141"/>
      <c r="AP100" s="141"/>
      <c r="AQ100" s="141"/>
      <c r="AR100" s="141"/>
      <c r="AS100" s="141"/>
      <c r="AT100" s="328" t="s">
        <v>152</v>
      </c>
      <c r="AU100" s="328" t="s">
        <v>84</v>
      </c>
      <c r="AV100" s="141" t="s">
        <v>84</v>
      </c>
      <c r="AW100" s="141" t="s">
        <v>33</v>
      </c>
      <c r="AX100" s="141" t="s">
        <v>21</v>
      </c>
      <c r="AY100" s="328" t="s">
        <v>142</v>
      </c>
      <c r="AZ100" s="141"/>
      <c r="BA100" s="141"/>
      <c r="BB100" s="141"/>
      <c r="BC100" s="141"/>
      <c r="BD100" s="141"/>
      <c r="BE100" s="141"/>
      <c r="BF100" s="141"/>
      <c r="BG100" s="141"/>
      <c r="BH100" s="141"/>
      <c r="BI100" s="141"/>
      <c r="BJ100" s="141"/>
      <c r="BK100" s="141"/>
      <c r="BL100" s="141"/>
      <c r="BM100" s="141"/>
      <c r="BN100" s="141"/>
      <c r="BO100" s="141"/>
      <c r="BP100" s="141"/>
      <c r="BQ100" s="141"/>
      <c r="BR100" s="141"/>
      <c r="BS100" s="141"/>
      <c r="BT100" s="141"/>
      <c r="BU100" s="141"/>
      <c r="BV100" s="141"/>
      <c r="BW100" s="141"/>
      <c r="BX100" s="141"/>
      <c r="BY100" s="141"/>
      <c r="BZ100" s="141"/>
      <c r="CA100" s="173"/>
      <c r="CB100" s="125"/>
      <c r="CC100" s="325"/>
    </row>
    <row r="101" spans="1:81" s="2" customFormat="1" ht="16.5" customHeight="1">
      <c r="A101" s="25"/>
      <c r="B101" s="322"/>
      <c r="C101" s="120" t="s">
        <v>179</v>
      </c>
      <c r="D101" s="120" t="s">
        <v>144</v>
      </c>
      <c r="E101" s="121" t="s">
        <v>349</v>
      </c>
      <c r="F101" s="122" t="s">
        <v>350</v>
      </c>
      <c r="G101" s="123" t="s">
        <v>156</v>
      </c>
      <c r="H101" s="124">
        <v>4000</v>
      </c>
      <c r="I101" s="125">
        <v>330</v>
      </c>
      <c r="J101" s="125">
        <f>ROUND(I101*H101,2)</f>
        <v>1320000</v>
      </c>
      <c r="K101" s="122" t="s">
        <v>3</v>
      </c>
      <c r="L101" s="26"/>
      <c r="M101" s="126" t="s">
        <v>3</v>
      </c>
      <c r="N101" s="127" t="s">
        <v>45</v>
      </c>
      <c r="O101" s="128">
        <v>0</v>
      </c>
      <c r="P101" s="128">
        <f>O101*H101</f>
        <v>0</v>
      </c>
      <c r="Q101" s="128">
        <v>2.4793599999999998</v>
      </c>
      <c r="R101" s="128">
        <f>Q101*H101</f>
        <v>9917.4399999999987</v>
      </c>
      <c r="S101" s="128">
        <v>0</v>
      </c>
      <c r="T101" s="129">
        <f>S101*H101</f>
        <v>0</v>
      </c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135"/>
      <c r="AG101" s="135"/>
      <c r="AH101" s="135"/>
      <c r="AI101" s="135"/>
      <c r="AJ101" s="135"/>
      <c r="AK101" s="135"/>
      <c r="AL101" s="135"/>
      <c r="AM101" s="135"/>
      <c r="AN101" s="135"/>
      <c r="AO101" s="135"/>
      <c r="AP101" s="135"/>
      <c r="AQ101" s="135"/>
      <c r="AR101" s="323" t="s">
        <v>148</v>
      </c>
      <c r="AS101" s="135"/>
      <c r="AT101" s="323" t="s">
        <v>144</v>
      </c>
      <c r="AU101" s="323" t="s">
        <v>84</v>
      </c>
      <c r="AV101" s="135"/>
      <c r="AW101" s="135"/>
      <c r="AX101" s="135"/>
      <c r="AY101" s="242" t="s">
        <v>142</v>
      </c>
      <c r="AZ101" s="135"/>
      <c r="BA101" s="135"/>
      <c r="BB101" s="135"/>
      <c r="BC101" s="135"/>
      <c r="BD101" s="135"/>
      <c r="BE101" s="324">
        <f>IF(N101="základní",J101,0)</f>
        <v>1320000</v>
      </c>
      <c r="BF101" s="324">
        <f>IF(N101="snížená",J101,0)</f>
        <v>0</v>
      </c>
      <c r="BG101" s="324">
        <f>IF(N101="zákl. přenesená",J101,0)</f>
        <v>0</v>
      </c>
      <c r="BH101" s="324">
        <f>IF(N101="sníž. přenesená",J101,0)</f>
        <v>0</v>
      </c>
      <c r="BI101" s="324">
        <f>IF(N101="nulová",J101,0)</f>
        <v>0</v>
      </c>
      <c r="BJ101" s="242" t="s">
        <v>21</v>
      </c>
      <c r="BK101" s="324">
        <f>ROUND(I101*H101,2)</f>
        <v>1320000</v>
      </c>
      <c r="BL101" s="242" t="s">
        <v>148</v>
      </c>
      <c r="BM101" s="323" t="s">
        <v>351</v>
      </c>
      <c r="BN101" s="135"/>
      <c r="BO101" s="135"/>
      <c r="BP101" s="135"/>
      <c r="BQ101" s="135"/>
      <c r="BR101" s="135"/>
      <c r="BS101" s="135"/>
      <c r="BT101" s="135"/>
      <c r="BU101" s="135"/>
      <c r="BV101" s="135"/>
      <c r="BW101" s="135"/>
      <c r="BX101" s="135"/>
      <c r="BY101" s="135"/>
      <c r="BZ101" s="135"/>
      <c r="CA101" s="173">
        <f t="shared" si="1"/>
        <v>4000</v>
      </c>
      <c r="CB101" s="125">
        <f t="shared" si="0"/>
        <v>1320000</v>
      </c>
      <c r="CC101" s="325" t="s">
        <v>906</v>
      </c>
    </row>
    <row r="102" spans="1:81" s="13" customFormat="1" ht="11.4">
      <c r="B102" s="326"/>
      <c r="C102" s="141"/>
      <c r="D102" s="327" t="s">
        <v>152</v>
      </c>
      <c r="E102" s="328" t="s">
        <v>3</v>
      </c>
      <c r="F102" s="329" t="s">
        <v>352</v>
      </c>
      <c r="G102" s="141"/>
      <c r="H102" s="330">
        <v>4000</v>
      </c>
      <c r="I102" s="141"/>
      <c r="J102" s="141"/>
      <c r="K102" s="141"/>
      <c r="L102" s="136"/>
      <c r="M102" s="140"/>
      <c r="N102" s="141"/>
      <c r="O102" s="141"/>
      <c r="P102" s="141"/>
      <c r="Q102" s="141"/>
      <c r="R102" s="141"/>
      <c r="S102" s="141"/>
      <c r="T102" s="142"/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1"/>
      <c r="AG102" s="141"/>
      <c r="AH102" s="141"/>
      <c r="AI102" s="141"/>
      <c r="AJ102" s="141"/>
      <c r="AK102" s="141"/>
      <c r="AL102" s="141"/>
      <c r="AM102" s="141"/>
      <c r="AN102" s="141"/>
      <c r="AO102" s="141"/>
      <c r="AP102" s="141"/>
      <c r="AQ102" s="141"/>
      <c r="AR102" s="141"/>
      <c r="AS102" s="141"/>
      <c r="AT102" s="328" t="s">
        <v>152</v>
      </c>
      <c r="AU102" s="328" t="s">
        <v>84</v>
      </c>
      <c r="AV102" s="141" t="s">
        <v>84</v>
      </c>
      <c r="AW102" s="141" t="s">
        <v>33</v>
      </c>
      <c r="AX102" s="141" t="s">
        <v>21</v>
      </c>
      <c r="AY102" s="328" t="s">
        <v>142</v>
      </c>
      <c r="AZ102" s="141"/>
      <c r="BA102" s="141"/>
      <c r="BB102" s="141"/>
      <c r="BC102" s="141"/>
      <c r="BD102" s="141"/>
      <c r="BE102" s="141"/>
      <c r="BF102" s="141"/>
      <c r="BG102" s="141"/>
      <c r="BH102" s="141"/>
      <c r="BI102" s="141"/>
      <c r="BJ102" s="141"/>
      <c r="BK102" s="141"/>
      <c r="BL102" s="141"/>
      <c r="BM102" s="141"/>
      <c r="BN102" s="141"/>
      <c r="BO102" s="141"/>
      <c r="BP102" s="141"/>
      <c r="BQ102" s="141"/>
      <c r="BR102" s="141"/>
      <c r="BS102" s="141"/>
      <c r="BT102" s="141"/>
      <c r="BU102" s="141"/>
      <c r="BV102" s="141"/>
      <c r="BW102" s="141"/>
      <c r="BX102" s="141"/>
      <c r="BY102" s="141"/>
      <c r="BZ102" s="141"/>
      <c r="CA102" s="173"/>
      <c r="CB102" s="125"/>
      <c r="CC102" s="325"/>
    </row>
    <row r="103" spans="1:81" s="12" customFormat="1" ht="22.8" customHeight="1">
      <c r="B103" s="313"/>
      <c r="C103" s="112"/>
      <c r="D103" s="314" t="s">
        <v>73</v>
      </c>
      <c r="E103" s="320" t="s">
        <v>159</v>
      </c>
      <c r="F103" s="320" t="s">
        <v>353</v>
      </c>
      <c r="G103" s="112"/>
      <c r="H103" s="112"/>
      <c r="I103" s="112"/>
      <c r="J103" s="321">
        <f>BK103</f>
        <v>229752</v>
      </c>
      <c r="K103" s="112"/>
      <c r="L103" s="107"/>
      <c r="M103" s="111"/>
      <c r="N103" s="112"/>
      <c r="O103" s="112"/>
      <c r="P103" s="113">
        <f>SUM(P104:P121)</f>
        <v>0</v>
      </c>
      <c r="Q103" s="112"/>
      <c r="R103" s="113">
        <f>SUM(R104:R121)</f>
        <v>33.528399999999998</v>
      </c>
      <c r="S103" s="112"/>
      <c r="T103" s="114">
        <f>SUM(T104:T121)</f>
        <v>0</v>
      </c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112"/>
      <c r="AK103" s="112"/>
      <c r="AL103" s="112"/>
      <c r="AM103" s="112"/>
      <c r="AN103" s="112"/>
      <c r="AO103" s="112"/>
      <c r="AP103" s="112"/>
      <c r="AQ103" s="112"/>
      <c r="AR103" s="314" t="s">
        <v>21</v>
      </c>
      <c r="AS103" s="112"/>
      <c r="AT103" s="317" t="s">
        <v>73</v>
      </c>
      <c r="AU103" s="317" t="s">
        <v>21</v>
      </c>
      <c r="AV103" s="112"/>
      <c r="AW103" s="112"/>
      <c r="AX103" s="112"/>
      <c r="AY103" s="314" t="s">
        <v>142</v>
      </c>
      <c r="AZ103" s="112"/>
      <c r="BA103" s="112"/>
      <c r="BB103" s="112"/>
      <c r="BC103" s="112"/>
      <c r="BD103" s="112"/>
      <c r="BE103" s="112"/>
      <c r="BF103" s="112"/>
      <c r="BG103" s="112"/>
      <c r="BH103" s="112"/>
      <c r="BI103" s="112"/>
      <c r="BJ103" s="112"/>
      <c r="BK103" s="318">
        <f>SUM(BK104:BK121)</f>
        <v>229752</v>
      </c>
      <c r="BL103" s="112"/>
      <c r="BM103" s="112"/>
      <c r="BN103" s="112"/>
      <c r="BO103" s="112"/>
      <c r="BP103" s="112"/>
      <c r="BQ103" s="112"/>
      <c r="BR103" s="112"/>
      <c r="BS103" s="112"/>
      <c r="BT103" s="112"/>
      <c r="BU103" s="112"/>
      <c r="BV103" s="112"/>
      <c r="BW103" s="112"/>
      <c r="BX103" s="112"/>
      <c r="BY103" s="112"/>
      <c r="BZ103" s="112"/>
      <c r="CA103" s="173"/>
      <c r="CB103" s="125"/>
      <c r="CC103" s="325"/>
    </row>
    <row r="104" spans="1:81" s="2" customFormat="1" ht="44.25" customHeight="1">
      <c r="A104" s="25"/>
      <c r="B104" s="322"/>
      <c r="C104" s="120" t="s">
        <v>185</v>
      </c>
      <c r="D104" s="120" t="s">
        <v>144</v>
      </c>
      <c r="E104" s="121" t="s">
        <v>354</v>
      </c>
      <c r="F104" s="122" t="s">
        <v>355</v>
      </c>
      <c r="G104" s="123" t="s">
        <v>165</v>
      </c>
      <c r="H104" s="124">
        <v>180</v>
      </c>
      <c r="I104" s="125">
        <v>266</v>
      </c>
      <c r="J104" s="125">
        <f>ROUND(I104*H104,2)</f>
        <v>47880</v>
      </c>
      <c r="K104" s="122" t="s">
        <v>3</v>
      </c>
      <c r="L104" s="26"/>
      <c r="M104" s="126" t="s">
        <v>3</v>
      </c>
      <c r="N104" s="127" t="s">
        <v>45</v>
      </c>
      <c r="O104" s="128">
        <v>0</v>
      </c>
      <c r="P104" s="128">
        <f>O104*H104</f>
        <v>0</v>
      </c>
      <c r="Q104" s="128">
        <v>0.17488999999999999</v>
      </c>
      <c r="R104" s="128">
        <f>Q104*H104</f>
        <v>31.480199999999996</v>
      </c>
      <c r="S104" s="128">
        <v>0</v>
      </c>
      <c r="T104" s="129">
        <f>S104*H104</f>
        <v>0</v>
      </c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135"/>
      <c r="AG104" s="135"/>
      <c r="AH104" s="135"/>
      <c r="AI104" s="135"/>
      <c r="AJ104" s="135"/>
      <c r="AK104" s="135"/>
      <c r="AL104" s="135"/>
      <c r="AM104" s="135"/>
      <c r="AN104" s="135"/>
      <c r="AO104" s="135"/>
      <c r="AP104" s="135"/>
      <c r="AQ104" s="135"/>
      <c r="AR104" s="323" t="s">
        <v>148</v>
      </c>
      <c r="AS104" s="135"/>
      <c r="AT104" s="323" t="s">
        <v>144</v>
      </c>
      <c r="AU104" s="323" t="s">
        <v>84</v>
      </c>
      <c r="AV104" s="135"/>
      <c r="AW104" s="135"/>
      <c r="AX104" s="135"/>
      <c r="AY104" s="242" t="s">
        <v>142</v>
      </c>
      <c r="AZ104" s="135"/>
      <c r="BA104" s="135"/>
      <c r="BB104" s="135"/>
      <c r="BC104" s="135"/>
      <c r="BD104" s="135"/>
      <c r="BE104" s="324">
        <f>IF(N104="základní",J104,0)</f>
        <v>47880</v>
      </c>
      <c r="BF104" s="324">
        <f>IF(N104="snížená",J104,0)</f>
        <v>0</v>
      </c>
      <c r="BG104" s="324">
        <f>IF(N104="zákl. přenesená",J104,0)</f>
        <v>0</v>
      </c>
      <c r="BH104" s="324">
        <f>IF(N104="sníž. přenesená",J104,0)</f>
        <v>0</v>
      </c>
      <c r="BI104" s="324">
        <f>IF(N104="nulová",J104,0)</f>
        <v>0</v>
      </c>
      <c r="BJ104" s="242" t="s">
        <v>21</v>
      </c>
      <c r="BK104" s="324">
        <f>ROUND(I104*H104,2)</f>
        <v>47880</v>
      </c>
      <c r="BL104" s="242" t="s">
        <v>148</v>
      </c>
      <c r="BM104" s="323" t="s">
        <v>356</v>
      </c>
      <c r="BN104" s="135"/>
      <c r="BO104" s="135"/>
      <c r="BP104" s="135"/>
      <c r="BQ104" s="135"/>
      <c r="BR104" s="135"/>
      <c r="BS104" s="135"/>
      <c r="BT104" s="135"/>
      <c r="BU104" s="135"/>
      <c r="BV104" s="135"/>
      <c r="BW104" s="135"/>
      <c r="BX104" s="135"/>
      <c r="BY104" s="135"/>
      <c r="BZ104" s="135"/>
      <c r="CA104" s="173">
        <f t="shared" si="1"/>
        <v>180</v>
      </c>
      <c r="CB104" s="125">
        <f t="shared" si="0"/>
        <v>47880</v>
      </c>
      <c r="CC104" s="325" t="s">
        <v>906</v>
      </c>
    </row>
    <row r="105" spans="1:81" s="2" customFormat="1" ht="28.8">
      <c r="A105" s="25"/>
      <c r="B105" s="248"/>
      <c r="C105" s="43"/>
      <c r="D105" s="327" t="s">
        <v>150</v>
      </c>
      <c r="E105" s="43"/>
      <c r="F105" s="345" t="s">
        <v>357</v>
      </c>
      <c r="G105" s="43"/>
      <c r="H105" s="43"/>
      <c r="I105" s="43"/>
      <c r="J105" s="43"/>
      <c r="K105" s="43"/>
      <c r="L105" s="26"/>
      <c r="M105" s="134"/>
      <c r="N105" s="135"/>
      <c r="O105" s="43"/>
      <c r="P105" s="43"/>
      <c r="Q105" s="43"/>
      <c r="R105" s="43"/>
      <c r="S105" s="43"/>
      <c r="T105" s="44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135"/>
      <c r="AG105" s="135"/>
      <c r="AH105" s="135"/>
      <c r="AI105" s="135"/>
      <c r="AJ105" s="135"/>
      <c r="AK105" s="135"/>
      <c r="AL105" s="135"/>
      <c r="AM105" s="135"/>
      <c r="AN105" s="135"/>
      <c r="AO105" s="135"/>
      <c r="AP105" s="135"/>
      <c r="AQ105" s="135"/>
      <c r="AR105" s="135"/>
      <c r="AS105" s="135"/>
      <c r="AT105" s="242" t="s">
        <v>150</v>
      </c>
      <c r="AU105" s="242" t="s">
        <v>84</v>
      </c>
      <c r="AV105" s="135"/>
      <c r="AW105" s="135"/>
      <c r="AX105" s="135"/>
      <c r="AY105" s="135"/>
      <c r="AZ105" s="135"/>
      <c r="BA105" s="135"/>
      <c r="BB105" s="135"/>
      <c r="BC105" s="135"/>
      <c r="BD105" s="135"/>
      <c r="BE105" s="135"/>
      <c r="BF105" s="135"/>
      <c r="BG105" s="135"/>
      <c r="BH105" s="135"/>
      <c r="BI105" s="135"/>
      <c r="BJ105" s="135"/>
      <c r="BK105" s="135"/>
      <c r="BL105" s="135"/>
      <c r="BM105" s="135"/>
      <c r="BN105" s="135"/>
      <c r="BO105" s="135"/>
      <c r="BP105" s="135"/>
      <c r="BQ105" s="135"/>
      <c r="BR105" s="135"/>
      <c r="BS105" s="135"/>
      <c r="BT105" s="135"/>
      <c r="BU105" s="135"/>
      <c r="BV105" s="135"/>
      <c r="BW105" s="135"/>
      <c r="BX105" s="135"/>
      <c r="BY105" s="135"/>
      <c r="BZ105" s="135"/>
      <c r="CA105" s="173"/>
      <c r="CB105" s="125"/>
      <c r="CC105" s="325"/>
    </row>
    <row r="106" spans="1:81" s="13" customFormat="1" ht="20.399999999999999">
      <c r="B106" s="326"/>
      <c r="C106" s="141"/>
      <c r="D106" s="327" t="s">
        <v>152</v>
      </c>
      <c r="E106" s="328" t="s">
        <v>3</v>
      </c>
      <c r="F106" s="329" t="s">
        <v>358</v>
      </c>
      <c r="G106" s="141"/>
      <c r="H106" s="330">
        <v>180</v>
      </c>
      <c r="I106" s="141"/>
      <c r="J106" s="141"/>
      <c r="K106" s="141"/>
      <c r="L106" s="136"/>
      <c r="M106" s="140"/>
      <c r="N106" s="141"/>
      <c r="O106" s="141"/>
      <c r="P106" s="141"/>
      <c r="Q106" s="141"/>
      <c r="R106" s="141"/>
      <c r="S106" s="141"/>
      <c r="T106" s="142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41"/>
      <c r="AG106" s="141"/>
      <c r="AH106" s="141"/>
      <c r="AI106" s="141"/>
      <c r="AJ106" s="141"/>
      <c r="AK106" s="141"/>
      <c r="AL106" s="141"/>
      <c r="AM106" s="141"/>
      <c r="AN106" s="141"/>
      <c r="AO106" s="141"/>
      <c r="AP106" s="141"/>
      <c r="AQ106" s="141"/>
      <c r="AR106" s="141"/>
      <c r="AS106" s="141"/>
      <c r="AT106" s="328" t="s">
        <v>152</v>
      </c>
      <c r="AU106" s="328" t="s">
        <v>84</v>
      </c>
      <c r="AV106" s="141" t="s">
        <v>84</v>
      </c>
      <c r="AW106" s="141" t="s">
        <v>33</v>
      </c>
      <c r="AX106" s="141" t="s">
        <v>21</v>
      </c>
      <c r="AY106" s="328" t="s">
        <v>142</v>
      </c>
      <c r="AZ106" s="141"/>
      <c r="BA106" s="141"/>
      <c r="BB106" s="141"/>
      <c r="BC106" s="141"/>
      <c r="BD106" s="141"/>
      <c r="BE106" s="141"/>
      <c r="BF106" s="141"/>
      <c r="BG106" s="141"/>
      <c r="BH106" s="141"/>
      <c r="BI106" s="141"/>
      <c r="BJ106" s="141"/>
      <c r="BK106" s="141"/>
      <c r="BL106" s="141"/>
      <c r="BM106" s="141"/>
      <c r="BN106" s="141"/>
      <c r="BO106" s="141"/>
      <c r="BP106" s="141"/>
      <c r="BQ106" s="141"/>
      <c r="BR106" s="141"/>
      <c r="BS106" s="141"/>
      <c r="BT106" s="141"/>
      <c r="BU106" s="141"/>
      <c r="BV106" s="141"/>
      <c r="BW106" s="141"/>
      <c r="BX106" s="141"/>
      <c r="BY106" s="141"/>
      <c r="BZ106" s="141"/>
      <c r="CA106" s="173"/>
      <c r="CB106" s="125"/>
      <c r="CC106" s="325"/>
    </row>
    <row r="107" spans="1:81" s="2" customFormat="1" ht="33" customHeight="1">
      <c r="A107" s="25"/>
      <c r="B107" s="322"/>
      <c r="C107" s="143" t="s">
        <v>190</v>
      </c>
      <c r="D107" s="143" t="s">
        <v>195</v>
      </c>
      <c r="E107" s="144" t="s">
        <v>359</v>
      </c>
      <c r="F107" s="145" t="s">
        <v>360</v>
      </c>
      <c r="G107" s="146" t="s">
        <v>165</v>
      </c>
      <c r="H107" s="147">
        <v>180</v>
      </c>
      <c r="I107" s="148">
        <v>212</v>
      </c>
      <c r="J107" s="148">
        <f>ROUND(I107*H107,2)</f>
        <v>38160</v>
      </c>
      <c r="K107" s="145" t="s">
        <v>3</v>
      </c>
      <c r="L107" s="149"/>
      <c r="M107" s="150" t="s">
        <v>3</v>
      </c>
      <c r="N107" s="151" t="s">
        <v>45</v>
      </c>
      <c r="O107" s="128">
        <v>0</v>
      </c>
      <c r="P107" s="128">
        <f>O107*H107</f>
        <v>0</v>
      </c>
      <c r="Q107" s="128">
        <v>2.8999999999999998E-3</v>
      </c>
      <c r="R107" s="128">
        <f>Q107*H107</f>
        <v>0.52200000000000002</v>
      </c>
      <c r="S107" s="128">
        <v>0</v>
      </c>
      <c r="T107" s="129">
        <f>S107*H107</f>
        <v>0</v>
      </c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135"/>
      <c r="AG107" s="135"/>
      <c r="AH107" s="135"/>
      <c r="AI107" s="135"/>
      <c r="AJ107" s="135"/>
      <c r="AK107" s="135"/>
      <c r="AL107" s="135"/>
      <c r="AM107" s="135"/>
      <c r="AN107" s="135"/>
      <c r="AO107" s="135"/>
      <c r="AP107" s="135"/>
      <c r="AQ107" s="135"/>
      <c r="AR107" s="323" t="s">
        <v>199</v>
      </c>
      <c r="AS107" s="135"/>
      <c r="AT107" s="323" t="s">
        <v>195</v>
      </c>
      <c r="AU107" s="323" t="s">
        <v>84</v>
      </c>
      <c r="AV107" s="135"/>
      <c r="AW107" s="135"/>
      <c r="AX107" s="135"/>
      <c r="AY107" s="242" t="s">
        <v>142</v>
      </c>
      <c r="AZ107" s="135"/>
      <c r="BA107" s="135"/>
      <c r="BB107" s="135"/>
      <c r="BC107" s="135"/>
      <c r="BD107" s="135"/>
      <c r="BE107" s="324">
        <f>IF(N107="základní",J107,0)</f>
        <v>38160</v>
      </c>
      <c r="BF107" s="324">
        <f>IF(N107="snížená",J107,0)</f>
        <v>0</v>
      </c>
      <c r="BG107" s="324">
        <f>IF(N107="zákl. přenesená",J107,0)</f>
        <v>0</v>
      </c>
      <c r="BH107" s="324">
        <f>IF(N107="sníž. přenesená",J107,0)</f>
        <v>0</v>
      </c>
      <c r="BI107" s="324">
        <f>IF(N107="nulová",J107,0)</f>
        <v>0</v>
      </c>
      <c r="BJ107" s="242" t="s">
        <v>21</v>
      </c>
      <c r="BK107" s="324">
        <f>ROUND(I107*H107,2)</f>
        <v>38160</v>
      </c>
      <c r="BL107" s="242" t="s">
        <v>199</v>
      </c>
      <c r="BM107" s="323" t="s">
        <v>361</v>
      </c>
      <c r="BN107" s="135"/>
      <c r="BO107" s="135"/>
      <c r="BP107" s="135"/>
      <c r="BQ107" s="135"/>
      <c r="BR107" s="135"/>
      <c r="BS107" s="135"/>
      <c r="BT107" s="135"/>
      <c r="BU107" s="135"/>
      <c r="BV107" s="135"/>
      <c r="BW107" s="135"/>
      <c r="BX107" s="135"/>
      <c r="BY107" s="135"/>
      <c r="BZ107" s="135"/>
      <c r="CA107" s="173">
        <f t="shared" si="1"/>
        <v>180</v>
      </c>
      <c r="CB107" s="125">
        <f t="shared" si="0"/>
        <v>38160</v>
      </c>
      <c r="CC107" s="325" t="s">
        <v>906</v>
      </c>
    </row>
    <row r="108" spans="1:81" s="2" customFormat="1" ht="19.2">
      <c r="A108" s="25"/>
      <c r="B108" s="248"/>
      <c r="C108" s="43"/>
      <c r="D108" s="327" t="s">
        <v>150</v>
      </c>
      <c r="E108" s="43"/>
      <c r="F108" s="345" t="s">
        <v>362</v>
      </c>
      <c r="G108" s="43"/>
      <c r="H108" s="43"/>
      <c r="I108" s="43"/>
      <c r="J108" s="43"/>
      <c r="K108" s="43"/>
      <c r="L108" s="26"/>
      <c r="M108" s="134"/>
      <c r="N108" s="135"/>
      <c r="O108" s="43"/>
      <c r="P108" s="43"/>
      <c r="Q108" s="43"/>
      <c r="R108" s="43"/>
      <c r="S108" s="43"/>
      <c r="T108" s="44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135"/>
      <c r="AG108" s="135"/>
      <c r="AH108" s="135"/>
      <c r="AI108" s="135"/>
      <c r="AJ108" s="135"/>
      <c r="AK108" s="135"/>
      <c r="AL108" s="135"/>
      <c r="AM108" s="135"/>
      <c r="AN108" s="135"/>
      <c r="AO108" s="135"/>
      <c r="AP108" s="135"/>
      <c r="AQ108" s="135"/>
      <c r="AR108" s="135"/>
      <c r="AS108" s="135"/>
      <c r="AT108" s="242" t="s">
        <v>150</v>
      </c>
      <c r="AU108" s="242" t="s">
        <v>84</v>
      </c>
      <c r="AV108" s="135"/>
      <c r="AW108" s="135"/>
      <c r="AX108" s="135"/>
      <c r="AY108" s="135"/>
      <c r="AZ108" s="135"/>
      <c r="BA108" s="135"/>
      <c r="BB108" s="135"/>
      <c r="BC108" s="135"/>
      <c r="BD108" s="135"/>
      <c r="BE108" s="135"/>
      <c r="BF108" s="135"/>
      <c r="BG108" s="135"/>
      <c r="BH108" s="135"/>
      <c r="BI108" s="135"/>
      <c r="BJ108" s="135"/>
      <c r="BK108" s="135"/>
      <c r="BL108" s="135"/>
      <c r="BM108" s="135"/>
      <c r="BN108" s="135"/>
      <c r="BO108" s="135"/>
      <c r="BP108" s="135"/>
      <c r="BQ108" s="135"/>
      <c r="BR108" s="135"/>
      <c r="BS108" s="135"/>
      <c r="BT108" s="135"/>
      <c r="BU108" s="135"/>
      <c r="BV108" s="135"/>
      <c r="BW108" s="135"/>
      <c r="BX108" s="135"/>
      <c r="BY108" s="135"/>
      <c r="BZ108" s="135"/>
      <c r="CA108" s="173"/>
      <c r="CB108" s="125"/>
      <c r="CC108" s="325"/>
    </row>
    <row r="109" spans="1:81" s="13" customFormat="1" ht="11.4">
      <c r="B109" s="326"/>
      <c r="C109" s="141"/>
      <c r="D109" s="327" t="s">
        <v>152</v>
      </c>
      <c r="E109" s="328" t="s">
        <v>3</v>
      </c>
      <c r="F109" s="329" t="s">
        <v>363</v>
      </c>
      <c r="G109" s="141"/>
      <c r="H109" s="330">
        <v>180</v>
      </c>
      <c r="I109" s="141"/>
      <c r="J109" s="141"/>
      <c r="K109" s="141"/>
      <c r="L109" s="136"/>
      <c r="M109" s="140"/>
      <c r="N109" s="141"/>
      <c r="O109" s="141"/>
      <c r="P109" s="141"/>
      <c r="Q109" s="141"/>
      <c r="R109" s="141"/>
      <c r="S109" s="141"/>
      <c r="T109" s="142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1"/>
      <c r="AG109" s="141"/>
      <c r="AH109" s="141"/>
      <c r="AI109" s="141"/>
      <c r="AJ109" s="141"/>
      <c r="AK109" s="141"/>
      <c r="AL109" s="141"/>
      <c r="AM109" s="141"/>
      <c r="AN109" s="141"/>
      <c r="AO109" s="141"/>
      <c r="AP109" s="141"/>
      <c r="AQ109" s="141"/>
      <c r="AR109" s="141"/>
      <c r="AS109" s="141"/>
      <c r="AT109" s="328" t="s">
        <v>152</v>
      </c>
      <c r="AU109" s="328" t="s">
        <v>84</v>
      </c>
      <c r="AV109" s="141" t="s">
        <v>84</v>
      </c>
      <c r="AW109" s="141" t="s">
        <v>33</v>
      </c>
      <c r="AX109" s="141" t="s">
        <v>21</v>
      </c>
      <c r="AY109" s="328" t="s">
        <v>142</v>
      </c>
      <c r="AZ109" s="141"/>
      <c r="BA109" s="141"/>
      <c r="BB109" s="141"/>
      <c r="BC109" s="141"/>
      <c r="BD109" s="141"/>
      <c r="BE109" s="141"/>
      <c r="BF109" s="141"/>
      <c r="BG109" s="141"/>
      <c r="BH109" s="141"/>
      <c r="BI109" s="141"/>
      <c r="BJ109" s="141"/>
      <c r="BK109" s="141"/>
      <c r="BL109" s="141"/>
      <c r="BM109" s="141"/>
      <c r="BN109" s="141"/>
      <c r="BO109" s="141"/>
      <c r="BP109" s="141"/>
      <c r="BQ109" s="141"/>
      <c r="BR109" s="141"/>
      <c r="BS109" s="141"/>
      <c r="BT109" s="141"/>
      <c r="BU109" s="141"/>
      <c r="BV109" s="141"/>
      <c r="BW109" s="141"/>
      <c r="BX109" s="141"/>
      <c r="BY109" s="141"/>
      <c r="BZ109" s="141"/>
      <c r="CA109" s="173"/>
      <c r="CB109" s="125"/>
      <c r="CC109" s="325"/>
    </row>
    <row r="110" spans="1:81" s="2" customFormat="1" ht="21.75" customHeight="1">
      <c r="A110" s="25"/>
      <c r="B110" s="322"/>
      <c r="C110" s="143" t="s">
        <v>26</v>
      </c>
      <c r="D110" s="143" t="s">
        <v>195</v>
      </c>
      <c r="E110" s="144" t="s">
        <v>364</v>
      </c>
      <c r="F110" s="145" t="s">
        <v>365</v>
      </c>
      <c r="G110" s="146" t="s">
        <v>165</v>
      </c>
      <c r="H110" s="147">
        <v>44</v>
      </c>
      <c r="I110" s="148">
        <v>168</v>
      </c>
      <c r="J110" s="148">
        <f>ROUND(I110*H110,2)</f>
        <v>7392</v>
      </c>
      <c r="K110" s="145" t="s">
        <v>3</v>
      </c>
      <c r="L110" s="149"/>
      <c r="M110" s="150" t="s">
        <v>3</v>
      </c>
      <c r="N110" s="151" t="s">
        <v>45</v>
      </c>
      <c r="O110" s="128">
        <v>0</v>
      </c>
      <c r="P110" s="128">
        <f>O110*H110</f>
        <v>0</v>
      </c>
      <c r="Q110" s="128">
        <v>2.7000000000000001E-3</v>
      </c>
      <c r="R110" s="128">
        <f>Q110*H110</f>
        <v>0.1188</v>
      </c>
      <c r="S110" s="128">
        <v>0</v>
      </c>
      <c r="T110" s="129">
        <f>S110*H110</f>
        <v>0</v>
      </c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135"/>
      <c r="AG110" s="135"/>
      <c r="AH110" s="135"/>
      <c r="AI110" s="135"/>
      <c r="AJ110" s="135"/>
      <c r="AK110" s="135"/>
      <c r="AL110" s="135"/>
      <c r="AM110" s="135"/>
      <c r="AN110" s="135"/>
      <c r="AO110" s="135"/>
      <c r="AP110" s="135"/>
      <c r="AQ110" s="135"/>
      <c r="AR110" s="323" t="s">
        <v>199</v>
      </c>
      <c r="AS110" s="135"/>
      <c r="AT110" s="323" t="s">
        <v>195</v>
      </c>
      <c r="AU110" s="323" t="s">
        <v>84</v>
      </c>
      <c r="AV110" s="135"/>
      <c r="AW110" s="135"/>
      <c r="AX110" s="135"/>
      <c r="AY110" s="242" t="s">
        <v>142</v>
      </c>
      <c r="AZ110" s="135"/>
      <c r="BA110" s="135"/>
      <c r="BB110" s="135"/>
      <c r="BC110" s="135"/>
      <c r="BD110" s="135"/>
      <c r="BE110" s="324">
        <f>IF(N110="základní",J110,0)</f>
        <v>7392</v>
      </c>
      <c r="BF110" s="324">
        <f>IF(N110="snížená",J110,0)</f>
        <v>0</v>
      </c>
      <c r="BG110" s="324">
        <f>IF(N110="zákl. přenesená",J110,0)</f>
        <v>0</v>
      </c>
      <c r="BH110" s="324">
        <f>IF(N110="sníž. přenesená",J110,0)</f>
        <v>0</v>
      </c>
      <c r="BI110" s="324">
        <f>IF(N110="nulová",J110,0)</f>
        <v>0</v>
      </c>
      <c r="BJ110" s="242" t="s">
        <v>21</v>
      </c>
      <c r="BK110" s="324">
        <f>ROUND(I110*H110,2)</f>
        <v>7392</v>
      </c>
      <c r="BL110" s="242" t="s">
        <v>199</v>
      </c>
      <c r="BM110" s="323" t="s">
        <v>366</v>
      </c>
      <c r="BN110" s="135"/>
      <c r="BO110" s="135"/>
      <c r="BP110" s="135"/>
      <c r="BQ110" s="135"/>
      <c r="BR110" s="135"/>
      <c r="BS110" s="135"/>
      <c r="BT110" s="135"/>
      <c r="BU110" s="135"/>
      <c r="BV110" s="135"/>
      <c r="BW110" s="135"/>
      <c r="BX110" s="135"/>
      <c r="BY110" s="135"/>
      <c r="BZ110" s="135"/>
      <c r="CA110" s="173">
        <f t="shared" si="1"/>
        <v>44</v>
      </c>
      <c r="CB110" s="125">
        <f t="shared" si="0"/>
        <v>7392</v>
      </c>
      <c r="CC110" s="325" t="s">
        <v>906</v>
      </c>
    </row>
    <row r="111" spans="1:81" s="2" customFormat="1" ht="19.2">
      <c r="A111" s="25"/>
      <c r="B111" s="248"/>
      <c r="C111" s="43"/>
      <c r="D111" s="327" t="s">
        <v>150</v>
      </c>
      <c r="E111" s="43"/>
      <c r="F111" s="345" t="s">
        <v>367</v>
      </c>
      <c r="G111" s="43"/>
      <c r="H111" s="43"/>
      <c r="I111" s="43"/>
      <c r="J111" s="43"/>
      <c r="K111" s="43"/>
      <c r="L111" s="26"/>
      <c r="M111" s="134"/>
      <c r="N111" s="135"/>
      <c r="O111" s="43"/>
      <c r="P111" s="43"/>
      <c r="Q111" s="43"/>
      <c r="R111" s="43"/>
      <c r="S111" s="43"/>
      <c r="T111" s="44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135"/>
      <c r="AG111" s="135"/>
      <c r="AH111" s="135"/>
      <c r="AI111" s="135"/>
      <c r="AJ111" s="135"/>
      <c r="AK111" s="135"/>
      <c r="AL111" s="135"/>
      <c r="AM111" s="135"/>
      <c r="AN111" s="135"/>
      <c r="AO111" s="135"/>
      <c r="AP111" s="135"/>
      <c r="AQ111" s="135"/>
      <c r="AR111" s="135"/>
      <c r="AS111" s="135"/>
      <c r="AT111" s="242" t="s">
        <v>150</v>
      </c>
      <c r="AU111" s="242" t="s">
        <v>84</v>
      </c>
      <c r="AV111" s="135"/>
      <c r="AW111" s="135"/>
      <c r="AX111" s="135"/>
      <c r="AY111" s="135"/>
      <c r="AZ111" s="135"/>
      <c r="BA111" s="135"/>
      <c r="BB111" s="135"/>
      <c r="BC111" s="135"/>
      <c r="BD111" s="135"/>
      <c r="BE111" s="135"/>
      <c r="BF111" s="135"/>
      <c r="BG111" s="135"/>
      <c r="BH111" s="135"/>
      <c r="BI111" s="135"/>
      <c r="BJ111" s="135"/>
      <c r="BK111" s="135"/>
      <c r="BL111" s="135"/>
      <c r="BM111" s="135"/>
      <c r="BN111" s="135"/>
      <c r="BO111" s="135"/>
      <c r="BP111" s="135"/>
      <c r="BQ111" s="135"/>
      <c r="BR111" s="135"/>
      <c r="BS111" s="135"/>
      <c r="BT111" s="135"/>
      <c r="BU111" s="135"/>
      <c r="BV111" s="135"/>
      <c r="BW111" s="135"/>
      <c r="BX111" s="135"/>
      <c r="BY111" s="135"/>
      <c r="BZ111" s="135"/>
      <c r="CA111" s="173"/>
      <c r="CB111" s="125"/>
      <c r="CC111" s="325"/>
    </row>
    <row r="112" spans="1:81" s="13" customFormat="1" ht="11.4">
      <c r="B112" s="326"/>
      <c r="C112" s="141"/>
      <c r="D112" s="327" t="s">
        <v>152</v>
      </c>
      <c r="E112" s="328" t="s">
        <v>3</v>
      </c>
      <c r="F112" s="329" t="s">
        <v>368</v>
      </c>
      <c r="G112" s="141"/>
      <c r="H112" s="330">
        <v>44</v>
      </c>
      <c r="I112" s="141"/>
      <c r="J112" s="141"/>
      <c r="K112" s="141"/>
      <c r="L112" s="136"/>
      <c r="M112" s="140"/>
      <c r="N112" s="141"/>
      <c r="O112" s="141"/>
      <c r="P112" s="141"/>
      <c r="Q112" s="141"/>
      <c r="R112" s="141"/>
      <c r="S112" s="141"/>
      <c r="T112" s="142"/>
      <c r="U112" s="141"/>
      <c r="V112" s="141"/>
      <c r="W112" s="141"/>
      <c r="X112" s="141"/>
      <c r="Y112" s="141"/>
      <c r="Z112" s="141"/>
      <c r="AA112" s="141"/>
      <c r="AB112" s="141"/>
      <c r="AC112" s="141"/>
      <c r="AD112" s="141"/>
      <c r="AE112" s="141"/>
      <c r="AF112" s="141"/>
      <c r="AG112" s="141"/>
      <c r="AH112" s="141"/>
      <c r="AI112" s="141"/>
      <c r="AJ112" s="141"/>
      <c r="AK112" s="141"/>
      <c r="AL112" s="141"/>
      <c r="AM112" s="141"/>
      <c r="AN112" s="141"/>
      <c r="AO112" s="141"/>
      <c r="AP112" s="141"/>
      <c r="AQ112" s="141"/>
      <c r="AR112" s="141"/>
      <c r="AS112" s="141"/>
      <c r="AT112" s="328" t="s">
        <v>152</v>
      </c>
      <c r="AU112" s="328" t="s">
        <v>84</v>
      </c>
      <c r="AV112" s="141" t="s">
        <v>84</v>
      </c>
      <c r="AW112" s="141" t="s">
        <v>33</v>
      </c>
      <c r="AX112" s="141" t="s">
        <v>21</v>
      </c>
      <c r="AY112" s="328" t="s">
        <v>142</v>
      </c>
      <c r="AZ112" s="141"/>
      <c r="BA112" s="141"/>
      <c r="BB112" s="141"/>
      <c r="BC112" s="141"/>
      <c r="BD112" s="141"/>
      <c r="BE112" s="141"/>
      <c r="BF112" s="141"/>
      <c r="BG112" s="141"/>
      <c r="BH112" s="141"/>
      <c r="BI112" s="141"/>
      <c r="BJ112" s="141"/>
      <c r="BK112" s="141"/>
      <c r="BL112" s="141"/>
      <c r="BM112" s="141"/>
      <c r="BN112" s="141"/>
      <c r="BO112" s="141"/>
      <c r="BP112" s="141"/>
      <c r="BQ112" s="141"/>
      <c r="BR112" s="141"/>
      <c r="BS112" s="141"/>
      <c r="BT112" s="141"/>
      <c r="BU112" s="141"/>
      <c r="BV112" s="141"/>
      <c r="BW112" s="141"/>
      <c r="BX112" s="141"/>
      <c r="BY112" s="141"/>
      <c r="BZ112" s="141"/>
      <c r="CA112" s="173"/>
      <c r="CB112" s="125"/>
      <c r="CC112" s="325"/>
    </row>
    <row r="113" spans="1:81" s="2" customFormat="1" ht="21.75" customHeight="1">
      <c r="A113" s="25"/>
      <c r="B113" s="322"/>
      <c r="C113" s="120" t="s">
        <v>202</v>
      </c>
      <c r="D113" s="120" t="s">
        <v>144</v>
      </c>
      <c r="E113" s="121" t="s">
        <v>369</v>
      </c>
      <c r="F113" s="122" t="s">
        <v>370</v>
      </c>
      <c r="G113" s="123" t="s">
        <v>165</v>
      </c>
      <c r="H113" s="124">
        <v>2</v>
      </c>
      <c r="I113" s="125">
        <v>1200</v>
      </c>
      <c r="J113" s="125">
        <f>ROUND(I113*H113,2)</f>
        <v>2400</v>
      </c>
      <c r="K113" s="122" t="s">
        <v>3</v>
      </c>
      <c r="L113" s="26"/>
      <c r="M113" s="126" t="s">
        <v>3</v>
      </c>
      <c r="N113" s="127" t="s">
        <v>45</v>
      </c>
      <c r="O113" s="128">
        <v>0</v>
      </c>
      <c r="P113" s="128">
        <f>O113*H113</f>
        <v>0</v>
      </c>
      <c r="Q113" s="128">
        <v>0</v>
      </c>
      <c r="R113" s="128">
        <f>Q113*H113</f>
        <v>0</v>
      </c>
      <c r="S113" s="128">
        <v>0</v>
      </c>
      <c r="T113" s="129">
        <f>S113*H113</f>
        <v>0</v>
      </c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135"/>
      <c r="AG113" s="135"/>
      <c r="AH113" s="135"/>
      <c r="AI113" s="135"/>
      <c r="AJ113" s="135"/>
      <c r="AK113" s="135"/>
      <c r="AL113" s="135"/>
      <c r="AM113" s="135"/>
      <c r="AN113" s="135"/>
      <c r="AO113" s="135"/>
      <c r="AP113" s="135"/>
      <c r="AQ113" s="135"/>
      <c r="AR113" s="323" t="s">
        <v>148</v>
      </c>
      <c r="AS113" s="135"/>
      <c r="AT113" s="323" t="s">
        <v>144</v>
      </c>
      <c r="AU113" s="323" t="s">
        <v>84</v>
      </c>
      <c r="AV113" s="135"/>
      <c r="AW113" s="135"/>
      <c r="AX113" s="135"/>
      <c r="AY113" s="242" t="s">
        <v>142</v>
      </c>
      <c r="AZ113" s="135"/>
      <c r="BA113" s="135"/>
      <c r="BB113" s="135"/>
      <c r="BC113" s="135"/>
      <c r="BD113" s="135"/>
      <c r="BE113" s="324">
        <f>IF(N113="základní",J113,0)</f>
        <v>2400</v>
      </c>
      <c r="BF113" s="324">
        <f>IF(N113="snížená",J113,0)</f>
        <v>0</v>
      </c>
      <c r="BG113" s="324">
        <f>IF(N113="zákl. přenesená",J113,0)</f>
        <v>0</v>
      </c>
      <c r="BH113" s="324">
        <f>IF(N113="sníž. přenesená",J113,0)</f>
        <v>0</v>
      </c>
      <c r="BI113" s="324">
        <f>IF(N113="nulová",J113,0)</f>
        <v>0</v>
      </c>
      <c r="BJ113" s="242" t="s">
        <v>21</v>
      </c>
      <c r="BK113" s="324">
        <f>ROUND(I113*H113,2)</f>
        <v>2400</v>
      </c>
      <c r="BL113" s="242" t="s">
        <v>148</v>
      </c>
      <c r="BM113" s="323" t="s">
        <v>371</v>
      </c>
      <c r="BN113" s="135"/>
      <c r="BO113" s="135"/>
      <c r="BP113" s="135"/>
      <c r="BQ113" s="135"/>
      <c r="BR113" s="135"/>
      <c r="BS113" s="135"/>
      <c r="BT113" s="135"/>
      <c r="BU113" s="135"/>
      <c r="BV113" s="135"/>
      <c r="BW113" s="135"/>
      <c r="BX113" s="135"/>
      <c r="BY113" s="135"/>
      <c r="BZ113" s="135"/>
      <c r="CA113" s="173">
        <f t="shared" si="1"/>
        <v>2</v>
      </c>
      <c r="CB113" s="125">
        <f t="shared" si="0"/>
        <v>2400</v>
      </c>
      <c r="CC113" s="325" t="s">
        <v>906</v>
      </c>
    </row>
    <row r="114" spans="1:81" s="2" customFormat="1" ht="28.8">
      <c r="A114" s="25"/>
      <c r="B114" s="248"/>
      <c r="C114" s="43"/>
      <c r="D114" s="327" t="s">
        <v>150</v>
      </c>
      <c r="E114" s="43"/>
      <c r="F114" s="345" t="s">
        <v>372</v>
      </c>
      <c r="G114" s="43"/>
      <c r="H114" s="43"/>
      <c r="I114" s="43"/>
      <c r="J114" s="43"/>
      <c r="K114" s="43"/>
      <c r="L114" s="26"/>
      <c r="M114" s="134"/>
      <c r="N114" s="135"/>
      <c r="O114" s="43"/>
      <c r="P114" s="43"/>
      <c r="Q114" s="43"/>
      <c r="R114" s="43"/>
      <c r="S114" s="43"/>
      <c r="T114" s="44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135"/>
      <c r="AG114" s="135"/>
      <c r="AH114" s="135"/>
      <c r="AI114" s="135"/>
      <c r="AJ114" s="135"/>
      <c r="AK114" s="135"/>
      <c r="AL114" s="135"/>
      <c r="AM114" s="135"/>
      <c r="AN114" s="135"/>
      <c r="AO114" s="135"/>
      <c r="AP114" s="135"/>
      <c r="AQ114" s="135"/>
      <c r="AR114" s="135"/>
      <c r="AS114" s="135"/>
      <c r="AT114" s="242" t="s">
        <v>150</v>
      </c>
      <c r="AU114" s="242" t="s">
        <v>84</v>
      </c>
      <c r="AV114" s="135"/>
      <c r="AW114" s="135"/>
      <c r="AX114" s="135"/>
      <c r="AY114" s="135"/>
      <c r="AZ114" s="135"/>
      <c r="BA114" s="135"/>
      <c r="BB114" s="135"/>
      <c r="BC114" s="135"/>
      <c r="BD114" s="135"/>
      <c r="BE114" s="135"/>
      <c r="BF114" s="135"/>
      <c r="BG114" s="135"/>
      <c r="BH114" s="135"/>
      <c r="BI114" s="135"/>
      <c r="BJ114" s="135"/>
      <c r="BK114" s="135"/>
      <c r="BL114" s="135"/>
      <c r="BM114" s="135"/>
      <c r="BN114" s="135"/>
      <c r="BO114" s="135"/>
      <c r="BP114" s="135"/>
      <c r="BQ114" s="135"/>
      <c r="BR114" s="135"/>
      <c r="BS114" s="135"/>
      <c r="BT114" s="135"/>
      <c r="BU114" s="135"/>
      <c r="BV114" s="135"/>
      <c r="BW114" s="135"/>
      <c r="BX114" s="135"/>
      <c r="BY114" s="135"/>
      <c r="BZ114" s="135"/>
      <c r="CA114" s="173"/>
      <c r="CB114" s="125"/>
      <c r="CC114" s="325"/>
    </row>
    <row r="115" spans="1:81" s="13" customFormat="1" ht="11.4">
      <c r="B115" s="326"/>
      <c r="C115" s="141"/>
      <c r="D115" s="327" t="s">
        <v>152</v>
      </c>
      <c r="E115" s="328" t="s">
        <v>3</v>
      </c>
      <c r="F115" s="329" t="s">
        <v>373</v>
      </c>
      <c r="G115" s="141"/>
      <c r="H115" s="330">
        <v>2</v>
      </c>
      <c r="I115" s="141"/>
      <c r="J115" s="141"/>
      <c r="K115" s="141"/>
      <c r="L115" s="136"/>
      <c r="M115" s="140"/>
      <c r="N115" s="141"/>
      <c r="O115" s="141"/>
      <c r="P115" s="141"/>
      <c r="Q115" s="141"/>
      <c r="R115" s="141"/>
      <c r="S115" s="141"/>
      <c r="T115" s="142"/>
      <c r="U115" s="141"/>
      <c r="V115" s="141"/>
      <c r="W115" s="141"/>
      <c r="X115" s="141"/>
      <c r="Y115" s="141"/>
      <c r="Z115" s="141"/>
      <c r="AA115" s="141"/>
      <c r="AB115" s="141"/>
      <c r="AC115" s="141"/>
      <c r="AD115" s="141"/>
      <c r="AE115" s="141"/>
      <c r="AF115" s="141"/>
      <c r="AG115" s="141"/>
      <c r="AH115" s="141"/>
      <c r="AI115" s="141"/>
      <c r="AJ115" s="141"/>
      <c r="AK115" s="141"/>
      <c r="AL115" s="141"/>
      <c r="AM115" s="141"/>
      <c r="AN115" s="141"/>
      <c r="AO115" s="141"/>
      <c r="AP115" s="141"/>
      <c r="AQ115" s="141"/>
      <c r="AR115" s="141"/>
      <c r="AS115" s="141"/>
      <c r="AT115" s="328" t="s">
        <v>152</v>
      </c>
      <c r="AU115" s="328" t="s">
        <v>84</v>
      </c>
      <c r="AV115" s="141" t="s">
        <v>84</v>
      </c>
      <c r="AW115" s="141" t="s">
        <v>33</v>
      </c>
      <c r="AX115" s="141" t="s">
        <v>21</v>
      </c>
      <c r="AY115" s="328" t="s">
        <v>142</v>
      </c>
      <c r="AZ115" s="141"/>
      <c r="BA115" s="141"/>
      <c r="BB115" s="141"/>
      <c r="BC115" s="141"/>
      <c r="BD115" s="141"/>
      <c r="BE115" s="141"/>
      <c r="BF115" s="141"/>
      <c r="BG115" s="141"/>
      <c r="BH115" s="141"/>
      <c r="BI115" s="141"/>
      <c r="BJ115" s="141"/>
      <c r="BK115" s="141"/>
      <c r="BL115" s="141"/>
      <c r="BM115" s="141"/>
      <c r="BN115" s="141"/>
      <c r="BO115" s="141"/>
      <c r="BP115" s="141"/>
      <c r="BQ115" s="141"/>
      <c r="BR115" s="141"/>
      <c r="BS115" s="141"/>
      <c r="BT115" s="141"/>
      <c r="BU115" s="141"/>
      <c r="BV115" s="141"/>
      <c r="BW115" s="141"/>
      <c r="BX115" s="141"/>
      <c r="BY115" s="141"/>
      <c r="BZ115" s="141"/>
      <c r="CA115" s="173"/>
      <c r="CB115" s="125"/>
      <c r="CC115" s="325"/>
    </row>
    <row r="116" spans="1:81" s="2" customFormat="1" ht="21.75" customHeight="1">
      <c r="A116" s="25"/>
      <c r="B116" s="322"/>
      <c r="C116" s="143" t="s">
        <v>207</v>
      </c>
      <c r="D116" s="143" t="s">
        <v>195</v>
      </c>
      <c r="E116" s="144" t="s">
        <v>374</v>
      </c>
      <c r="F116" s="145" t="s">
        <v>375</v>
      </c>
      <c r="G116" s="146" t="s">
        <v>165</v>
      </c>
      <c r="H116" s="147">
        <v>2</v>
      </c>
      <c r="I116" s="148">
        <v>10800</v>
      </c>
      <c r="J116" s="148">
        <f>ROUND(I116*H116,2)</f>
        <v>21600</v>
      </c>
      <c r="K116" s="145" t="s">
        <v>3</v>
      </c>
      <c r="L116" s="149"/>
      <c r="M116" s="150" t="s">
        <v>3</v>
      </c>
      <c r="N116" s="151" t="s">
        <v>45</v>
      </c>
      <c r="O116" s="128">
        <v>0</v>
      </c>
      <c r="P116" s="128">
        <f>O116*H116</f>
        <v>0</v>
      </c>
      <c r="Q116" s="128">
        <v>0.35</v>
      </c>
      <c r="R116" s="128">
        <f>Q116*H116</f>
        <v>0.7</v>
      </c>
      <c r="S116" s="128">
        <v>0</v>
      </c>
      <c r="T116" s="129">
        <f>S116*H116</f>
        <v>0</v>
      </c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135"/>
      <c r="AG116" s="135"/>
      <c r="AH116" s="135"/>
      <c r="AI116" s="135"/>
      <c r="AJ116" s="135"/>
      <c r="AK116" s="135"/>
      <c r="AL116" s="135"/>
      <c r="AM116" s="135"/>
      <c r="AN116" s="135"/>
      <c r="AO116" s="135"/>
      <c r="AP116" s="135"/>
      <c r="AQ116" s="135"/>
      <c r="AR116" s="323" t="s">
        <v>199</v>
      </c>
      <c r="AS116" s="135"/>
      <c r="AT116" s="323" t="s">
        <v>195</v>
      </c>
      <c r="AU116" s="323" t="s">
        <v>84</v>
      </c>
      <c r="AV116" s="135"/>
      <c r="AW116" s="135"/>
      <c r="AX116" s="135"/>
      <c r="AY116" s="242" t="s">
        <v>142</v>
      </c>
      <c r="AZ116" s="135"/>
      <c r="BA116" s="135"/>
      <c r="BB116" s="135"/>
      <c r="BC116" s="135"/>
      <c r="BD116" s="135"/>
      <c r="BE116" s="324">
        <f>IF(N116="základní",J116,0)</f>
        <v>21600</v>
      </c>
      <c r="BF116" s="324">
        <f>IF(N116="snížená",J116,0)</f>
        <v>0</v>
      </c>
      <c r="BG116" s="324">
        <f>IF(N116="zákl. přenesená",J116,0)</f>
        <v>0</v>
      </c>
      <c r="BH116" s="324">
        <f>IF(N116="sníž. přenesená",J116,0)</f>
        <v>0</v>
      </c>
      <c r="BI116" s="324">
        <f>IF(N116="nulová",J116,0)</f>
        <v>0</v>
      </c>
      <c r="BJ116" s="242" t="s">
        <v>21</v>
      </c>
      <c r="BK116" s="324">
        <f>ROUND(I116*H116,2)</f>
        <v>21600</v>
      </c>
      <c r="BL116" s="242" t="s">
        <v>199</v>
      </c>
      <c r="BM116" s="323" t="s">
        <v>376</v>
      </c>
      <c r="BN116" s="135"/>
      <c r="BO116" s="135"/>
      <c r="BP116" s="135"/>
      <c r="BQ116" s="135"/>
      <c r="BR116" s="135"/>
      <c r="BS116" s="135"/>
      <c r="BT116" s="135"/>
      <c r="BU116" s="135"/>
      <c r="BV116" s="135"/>
      <c r="BW116" s="135"/>
      <c r="BX116" s="135"/>
      <c r="BY116" s="135"/>
      <c r="BZ116" s="135"/>
      <c r="CA116" s="173">
        <f t="shared" si="1"/>
        <v>2</v>
      </c>
      <c r="CB116" s="125">
        <f t="shared" si="0"/>
        <v>21600</v>
      </c>
      <c r="CC116" s="325" t="s">
        <v>906</v>
      </c>
    </row>
    <row r="117" spans="1:81" s="2" customFormat="1" ht="21.75" customHeight="1">
      <c r="A117" s="25"/>
      <c r="B117" s="322"/>
      <c r="C117" s="120" t="s">
        <v>213</v>
      </c>
      <c r="D117" s="120" t="s">
        <v>144</v>
      </c>
      <c r="E117" s="121" t="s">
        <v>377</v>
      </c>
      <c r="F117" s="122" t="s">
        <v>378</v>
      </c>
      <c r="G117" s="123" t="s">
        <v>251</v>
      </c>
      <c r="H117" s="124">
        <v>540</v>
      </c>
      <c r="I117" s="125">
        <v>80</v>
      </c>
      <c r="J117" s="125">
        <f>ROUND(I117*H117,2)</f>
        <v>43200</v>
      </c>
      <c r="K117" s="122" t="s">
        <v>3</v>
      </c>
      <c r="L117" s="26"/>
      <c r="M117" s="126" t="s">
        <v>3</v>
      </c>
      <c r="N117" s="127" t="s">
        <v>45</v>
      </c>
      <c r="O117" s="128">
        <v>0</v>
      </c>
      <c r="P117" s="128">
        <f>O117*H117</f>
        <v>0</v>
      </c>
      <c r="Q117" s="128">
        <v>0</v>
      </c>
      <c r="R117" s="128">
        <f>Q117*H117</f>
        <v>0</v>
      </c>
      <c r="S117" s="128">
        <v>0</v>
      </c>
      <c r="T117" s="129">
        <f>S117*H117</f>
        <v>0</v>
      </c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135"/>
      <c r="AG117" s="135"/>
      <c r="AH117" s="135"/>
      <c r="AI117" s="135"/>
      <c r="AJ117" s="135"/>
      <c r="AK117" s="135"/>
      <c r="AL117" s="135"/>
      <c r="AM117" s="135"/>
      <c r="AN117" s="135"/>
      <c r="AO117" s="135"/>
      <c r="AP117" s="135"/>
      <c r="AQ117" s="135"/>
      <c r="AR117" s="323" t="s">
        <v>148</v>
      </c>
      <c r="AS117" s="135"/>
      <c r="AT117" s="323" t="s">
        <v>144</v>
      </c>
      <c r="AU117" s="323" t="s">
        <v>84</v>
      </c>
      <c r="AV117" s="135"/>
      <c r="AW117" s="135"/>
      <c r="AX117" s="135"/>
      <c r="AY117" s="242" t="s">
        <v>142</v>
      </c>
      <c r="AZ117" s="135"/>
      <c r="BA117" s="135"/>
      <c r="BB117" s="135"/>
      <c r="BC117" s="135"/>
      <c r="BD117" s="135"/>
      <c r="BE117" s="324">
        <f>IF(N117="základní",J117,0)</f>
        <v>43200</v>
      </c>
      <c r="BF117" s="324">
        <f>IF(N117="snížená",J117,0)</f>
        <v>0</v>
      </c>
      <c r="BG117" s="324">
        <f>IF(N117="zákl. přenesená",J117,0)</f>
        <v>0</v>
      </c>
      <c r="BH117" s="324">
        <f>IF(N117="sníž. přenesená",J117,0)</f>
        <v>0</v>
      </c>
      <c r="BI117" s="324">
        <f>IF(N117="nulová",J117,0)</f>
        <v>0</v>
      </c>
      <c r="BJ117" s="242" t="s">
        <v>21</v>
      </c>
      <c r="BK117" s="324">
        <f>ROUND(I117*H117,2)</f>
        <v>43200</v>
      </c>
      <c r="BL117" s="242" t="s">
        <v>148</v>
      </c>
      <c r="BM117" s="323" t="s">
        <v>379</v>
      </c>
      <c r="BN117" s="135"/>
      <c r="BO117" s="135"/>
      <c r="BP117" s="135"/>
      <c r="BQ117" s="135"/>
      <c r="BR117" s="135"/>
      <c r="BS117" s="135"/>
      <c r="BT117" s="135"/>
      <c r="BU117" s="135"/>
      <c r="BV117" s="135"/>
      <c r="BW117" s="135"/>
      <c r="BX117" s="135"/>
      <c r="BY117" s="135"/>
      <c r="BZ117" s="135"/>
      <c r="CA117" s="173">
        <f t="shared" si="1"/>
        <v>540</v>
      </c>
      <c r="CB117" s="125">
        <f t="shared" si="0"/>
        <v>43200</v>
      </c>
      <c r="CC117" s="325" t="s">
        <v>906</v>
      </c>
    </row>
    <row r="118" spans="1:81" s="13" customFormat="1" ht="20.399999999999999">
      <c r="B118" s="326"/>
      <c r="C118" s="141"/>
      <c r="D118" s="327" t="s">
        <v>152</v>
      </c>
      <c r="E118" s="328" t="s">
        <v>3</v>
      </c>
      <c r="F118" s="329" t="s">
        <v>380</v>
      </c>
      <c r="G118" s="141"/>
      <c r="H118" s="330">
        <v>540</v>
      </c>
      <c r="I118" s="141"/>
      <c r="J118" s="141"/>
      <c r="K118" s="141"/>
      <c r="L118" s="136"/>
      <c r="M118" s="140"/>
      <c r="N118" s="141"/>
      <c r="O118" s="141"/>
      <c r="P118" s="141"/>
      <c r="Q118" s="141"/>
      <c r="R118" s="141"/>
      <c r="S118" s="141"/>
      <c r="T118" s="142"/>
      <c r="U118" s="141"/>
      <c r="V118" s="141"/>
      <c r="W118" s="141"/>
      <c r="X118" s="141"/>
      <c r="Y118" s="141"/>
      <c r="Z118" s="141"/>
      <c r="AA118" s="141"/>
      <c r="AB118" s="141"/>
      <c r="AC118" s="141"/>
      <c r="AD118" s="141"/>
      <c r="AE118" s="141"/>
      <c r="AF118" s="141"/>
      <c r="AG118" s="141"/>
      <c r="AH118" s="141"/>
      <c r="AI118" s="141"/>
      <c r="AJ118" s="141"/>
      <c r="AK118" s="141"/>
      <c r="AL118" s="141"/>
      <c r="AM118" s="141"/>
      <c r="AN118" s="141"/>
      <c r="AO118" s="141"/>
      <c r="AP118" s="141"/>
      <c r="AQ118" s="141"/>
      <c r="AR118" s="141"/>
      <c r="AS118" s="141"/>
      <c r="AT118" s="328" t="s">
        <v>152</v>
      </c>
      <c r="AU118" s="328" t="s">
        <v>84</v>
      </c>
      <c r="AV118" s="141" t="s">
        <v>84</v>
      </c>
      <c r="AW118" s="141" t="s">
        <v>33</v>
      </c>
      <c r="AX118" s="141" t="s">
        <v>21</v>
      </c>
      <c r="AY118" s="328" t="s">
        <v>142</v>
      </c>
      <c r="AZ118" s="141"/>
      <c r="BA118" s="141"/>
      <c r="BB118" s="141"/>
      <c r="BC118" s="141"/>
      <c r="BD118" s="141"/>
      <c r="BE118" s="141"/>
      <c r="BF118" s="141"/>
      <c r="BG118" s="141"/>
      <c r="BH118" s="141"/>
      <c r="BI118" s="141"/>
      <c r="BJ118" s="141"/>
      <c r="BK118" s="141"/>
      <c r="BL118" s="141"/>
      <c r="BM118" s="141"/>
      <c r="BN118" s="141"/>
      <c r="BO118" s="141"/>
      <c r="BP118" s="141"/>
      <c r="BQ118" s="141"/>
      <c r="BR118" s="141"/>
      <c r="BS118" s="141"/>
      <c r="BT118" s="141"/>
      <c r="BU118" s="141"/>
      <c r="BV118" s="141"/>
      <c r="BW118" s="141"/>
      <c r="BX118" s="141"/>
      <c r="BY118" s="141"/>
      <c r="BZ118" s="141"/>
      <c r="CA118" s="173"/>
      <c r="CB118" s="125"/>
      <c r="CC118" s="325"/>
    </row>
    <row r="119" spans="1:81" s="2" customFormat="1" ht="16.5" customHeight="1">
      <c r="A119" s="25"/>
      <c r="B119" s="322"/>
      <c r="C119" s="143" t="s">
        <v>218</v>
      </c>
      <c r="D119" s="143" t="s">
        <v>195</v>
      </c>
      <c r="E119" s="144" t="s">
        <v>381</v>
      </c>
      <c r="F119" s="145" t="s">
        <v>382</v>
      </c>
      <c r="G119" s="146" t="s">
        <v>251</v>
      </c>
      <c r="H119" s="147">
        <v>540</v>
      </c>
      <c r="I119" s="148">
        <v>128</v>
      </c>
      <c r="J119" s="148">
        <f>ROUND(I119*H119,2)</f>
        <v>69120</v>
      </c>
      <c r="K119" s="145" t="s">
        <v>3</v>
      </c>
      <c r="L119" s="149"/>
      <c r="M119" s="150" t="s">
        <v>3</v>
      </c>
      <c r="N119" s="151" t="s">
        <v>45</v>
      </c>
      <c r="O119" s="128">
        <v>0</v>
      </c>
      <c r="P119" s="128">
        <f>O119*H119</f>
        <v>0</v>
      </c>
      <c r="Q119" s="128">
        <v>1.31E-3</v>
      </c>
      <c r="R119" s="128">
        <f>Q119*H119</f>
        <v>0.70740000000000003</v>
      </c>
      <c r="S119" s="128">
        <v>0</v>
      </c>
      <c r="T119" s="129">
        <f>S119*H119</f>
        <v>0</v>
      </c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135"/>
      <c r="AG119" s="135"/>
      <c r="AH119" s="135"/>
      <c r="AI119" s="135"/>
      <c r="AJ119" s="135"/>
      <c r="AK119" s="135"/>
      <c r="AL119" s="135"/>
      <c r="AM119" s="135"/>
      <c r="AN119" s="135"/>
      <c r="AO119" s="135"/>
      <c r="AP119" s="135"/>
      <c r="AQ119" s="135"/>
      <c r="AR119" s="323" t="s">
        <v>199</v>
      </c>
      <c r="AS119" s="135"/>
      <c r="AT119" s="323" t="s">
        <v>195</v>
      </c>
      <c r="AU119" s="323" t="s">
        <v>84</v>
      </c>
      <c r="AV119" s="135"/>
      <c r="AW119" s="135"/>
      <c r="AX119" s="135"/>
      <c r="AY119" s="242" t="s">
        <v>142</v>
      </c>
      <c r="AZ119" s="135"/>
      <c r="BA119" s="135"/>
      <c r="BB119" s="135"/>
      <c r="BC119" s="135"/>
      <c r="BD119" s="135"/>
      <c r="BE119" s="324">
        <f>IF(N119="základní",J119,0)</f>
        <v>69120</v>
      </c>
      <c r="BF119" s="324">
        <f>IF(N119="snížená",J119,0)</f>
        <v>0</v>
      </c>
      <c r="BG119" s="324">
        <f>IF(N119="zákl. přenesená",J119,0)</f>
        <v>0</v>
      </c>
      <c r="BH119" s="324">
        <f>IF(N119="sníž. přenesená",J119,0)</f>
        <v>0</v>
      </c>
      <c r="BI119" s="324">
        <f>IF(N119="nulová",J119,0)</f>
        <v>0</v>
      </c>
      <c r="BJ119" s="242" t="s">
        <v>21</v>
      </c>
      <c r="BK119" s="324">
        <f>ROUND(I119*H119,2)</f>
        <v>69120</v>
      </c>
      <c r="BL119" s="242" t="s">
        <v>199</v>
      </c>
      <c r="BM119" s="323" t="s">
        <v>383</v>
      </c>
      <c r="BN119" s="135"/>
      <c r="BO119" s="135"/>
      <c r="BP119" s="135"/>
      <c r="BQ119" s="135"/>
      <c r="BR119" s="135"/>
      <c r="BS119" s="135"/>
      <c r="BT119" s="135"/>
      <c r="BU119" s="135"/>
      <c r="BV119" s="135"/>
      <c r="BW119" s="135"/>
      <c r="BX119" s="135"/>
      <c r="BY119" s="135"/>
      <c r="BZ119" s="135"/>
      <c r="CA119" s="173">
        <f t="shared" si="1"/>
        <v>540</v>
      </c>
      <c r="CB119" s="125">
        <f t="shared" si="0"/>
        <v>69120</v>
      </c>
      <c r="CC119" s="325" t="s">
        <v>906</v>
      </c>
    </row>
    <row r="120" spans="1:81" s="2" customFormat="1" ht="19.2">
      <c r="A120" s="25"/>
      <c r="B120" s="248"/>
      <c r="C120" s="43"/>
      <c r="D120" s="327" t="s">
        <v>150</v>
      </c>
      <c r="E120" s="43"/>
      <c r="F120" s="345" t="s">
        <v>384</v>
      </c>
      <c r="G120" s="43"/>
      <c r="H120" s="43"/>
      <c r="I120" s="43"/>
      <c r="J120" s="43"/>
      <c r="K120" s="43"/>
      <c r="L120" s="26"/>
      <c r="M120" s="134"/>
      <c r="N120" s="135"/>
      <c r="O120" s="43"/>
      <c r="P120" s="43"/>
      <c r="Q120" s="43"/>
      <c r="R120" s="43"/>
      <c r="S120" s="43"/>
      <c r="T120" s="44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242" t="s">
        <v>150</v>
      </c>
      <c r="AU120" s="242" t="s">
        <v>84</v>
      </c>
      <c r="AV120" s="135"/>
      <c r="AW120" s="135"/>
      <c r="AX120" s="135"/>
      <c r="AY120" s="135"/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5"/>
      <c r="BK120" s="135"/>
      <c r="BL120" s="135"/>
      <c r="BM120" s="135"/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135"/>
      <c r="CA120" s="173"/>
      <c r="CB120" s="125"/>
      <c r="CC120" s="325"/>
    </row>
    <row r="121" spans="1:81" s="13" customFormat="1" ht="20.399999999999999">
      <c r="B121" s="326"/>
      <c r="C121" s="141"/>
      <c r="D121" s="327" t="s">
        <v>152</v>
      </c>
      <c r="E121" s="328" t="s">
        <v>3</v>
      </c>
      <c r="F121" s="329" t="s">
        <v>380</v>
      </c>
      <c r="G121" s="141"/>
      <c r="H121" s="330">
        <v>540</v>
      </c>
      <c r="I121" s="141"/>
      <c r="J121" s="141"/>
      <c r="K121" s="141"/>
      <c r="L121" s="136"/>
      <c r="M121" s="140"/>
      <c r="N121" s="141"/>
      <c r="O121" s="141"/>
      <c r="P121" s="141"/>
      <c r="Q121" s="141"/>
      <c r="R121" s="141"/>
      <c r="S121" s="141"/>
      <c r="T121" s="142"/>
      <c r="U121" s="141"/>
      <c r="V121" s="141"/>
      <c r="W121" s="141"/>
      <c r="X121" s="141"/>
      <c r="Y121" s="141"/>
      <c r="Z121" s="141"/>
      <c r="AA121" s="141"/>
      <c r="AB121" s="141"/>
      <c r="AC121" s="141"/>
      <c r="AD121" s="141"/>
      <c r="AE121" s="141"/>
      <c r="AF121" s="141"/>
      <c r="AG121" s="141"/>
      <c r="AH121" s="141"/>
      <c r="AI121" s="141"/>
      <c r="AJ121" s="141"/>
      <c r="AK121" s="141"/>
      <c r="AL121" s="141"/>
      <c r="AM121" s="141"/>
      <c r="AN121" s="141"/>
      <c r="AO121" s="141"/>
      <c r="AP121" s="141"/>
      <c r="AQ121" s="141"/>
      <c r="AR121" s="141"/>
      <c r="AS121" s="141"/>
      <c r="AT121" s="328" t="s">
        <v>152</v>
      </c>
      <c r="AU121" s="328" t="s">
        <v>84</v>
      </c>
      <c r="AV121" s="141" t="s">
        <v>84</v>
      </c>
      <c r="AW121" s="141" t="s">
        <v>33</v>
      </c>
      <c r="AX121" s="141" t="s">
        <v>21</v>
      </c>
      <c r="AY121" s="328" t="s">
        <v>142</v>
      </c>
      <c r="AZ121" s="141"/>
      <c r="BA121" s="141"/>
      <c r="BB121" s="141"/>
      <c r="BC121" s="141"/>
      <c r="BD121" s="141"/>
      <c r="BE121" s="141"/>
      <c r="BF121" s="141"/>
      <c r="BG121" s="141"/>
      <c r="BH121" s="141"/>
      <c r="BI121" s="141"/>
      <c r="BJ121" s="141"/>
      <c r="BK121" s="141"/>
      <c r="BL121" s="141"/>
      <c r="BM121" s="141"/>
      <c r="BN121" s="141"/>
      <c r="BO121" s="141"/>
      <c r="BP121" s="141"/>
      <c r="BQ121" s="141"/>
      <c r="BR121" s="141"/>
      <c r="BS121" s="141"/>
      <c r="BT121" s="141"/>
      <c r="BU121" s="141"/>
      <c r="BV121" s="141"/>
      <c r="BW121" s="141"/>
      <c r="BX121" s="141"/>
      <c r="BY121" s="141"/>
      <c r="BZ121" s="141"/>
      <c r="CA121" s="173"/>
      <c r="CB121" s="125"/>
      <c r="CC121" s="325"/>
    </row>
    <row r="122" spans="1:81" s="12" customFormat="1" ht="25.95" customHeight="1">
      <c r="B122" s="313"/>
      <c r="C122" s="112"/>
      <c r="D122" s="314" t="s">
        <v>73</v>
      </c>
      <c r="E122" s="315" t="s">
        <v>385</v>
      </c>
      <c r="F122" s="315" t="s">
        <v>385</v>
      </c>
      <c r="G122" s="112"/>
      <c r="H122" s="112"/>
      <c r="I122" s="112"/>
      <c r="J122" s="316">
        <f>BK122</f>
        <v>1850000</v>
      </c>
      <c r="K122" s="112"/>
      <c r="L122" s="107"/>
      <c r="M122" s="111"/>
      <c r="N122" s="112"/>
      <c r="O122" s="112"/>
      <c r="P122" s="113">
        <f>P123</f>
        <v>0</v>
      </c>
      <c r="Q122" s="112"/>
      <c r="R122" s="113">
        <f>R123</f>
        <v>0</v>
      </c>
      <c r="S122" s="112"/>
      <c r="T122" s="114">
        <f>T123</f>
        <v>0</v>
      </c>
      <c r="U122" s="112"/>
      <c r="V122" s="112"/>
      <c r="W122" s="112"/>
      <c r="X122" s="112"/>
      <c r="Y122" s="112"/>
      <c r="Z122" s="112"/>
      <c r="AA122" s="112"/>
      <c r="AB122" s="112"/>
      <c r="AC122" s="112"/>
      <c r="AD122" s="112"/>
      <c r="AE122" s="112"/>
      <c r="AF122" s="112"/>
      <c r="AG122" s="112"/>
      <c r="AH122" s="112"/>
      <c r="AI122" s="112"/>
      <c r="AJ122" s="112"/>
      <c r="AK122" s="112"/>
      <c r="AL122" s="112"/>
      <c r="AM122" s="112"/>
      <c r="AN122" s="112"/>
      <c r="AO122" s="112"/>
      <c r="AP122" s="112"/>
      <c r="AQ122" s="112"/>
      <c r="AR122" s="314" t="s">
        <v>148</v>
      </c>
      <c r="AS122" s="112"/>
      <c r="AT122" s="317" t="s">
        <v>73</v>
      </c>
      <c r="AU122" s="317" t="s">
        <v>74</v>
      </c>
      <c r="AV122" s="112"/>
      <c r="AW122" s="112"/>
      <c r="AX122" s="112"/>
      <c r="AY122" s="314" t="s">
        <v>142</v>
      </c>
      <c r="AZ122" s="112"/>
      <c r="BA122" s="112"/>
      <c r="BB122" s="112"/>
      <c r="BC122" s="112"/>
      <c r="BD122" s="112"/>
      <c r="BE122" s="112"/>
      <c r="BF122" s="112"/>
      <c r="BG122" s="112"/>
      <c r="BH122" s="112"/>
      <c r="BI122" s="112"/>
      <c r="BJ122" s="112"/>
      <c r="BK122" s="318">
        <f>BK123</f>
        <v>1850000</v>
      </c>
      <c r="BL122" s="112"/>
      <c r="BM122" s="112"/>
      <c r="BN122" s="112"/>
      <c r="BO122" s="112"/>
      <c r="BP122" s="112"/>
      <c r="BQ122" s="112"/>
      <c r="BR122" s="112"/>
      <c r="BS122" s="112"/>
      <c r="BT122" s="112"/>
      <c r="BU122" s="112"/>
      <c r="BV122" s="112"/>
      <c r="BW122" s="112"/>
      <c r="BX122" s="112"/>
      <c r="BY122" s="112"/>
      <c r="BZ122" s="112"/>
      <c r="CA122" s="173"/>
      <c r="CB122" s="125"/>
      <c r="CC122" s="325"/>
    </row>
    <row r="123" spans="1:81" s="12" customFormat="1" ht="22.8" customHeight="1">
      <c r="B123" s="313"/>
      <c r="C123" s="112"/>
      <c r="D123" s="314" t="s">
        <v>73</v>
      </c>
      <c r="E123" s="320" t="s">
        <v>386</v>
      </c>
      <c r="F123" s="320" t="s">
        <v>385</v>
      </c>
      <c r="G123" s="112"/>
      <c r="H123" s="112"/>
      <c r="I123" s="112"/>
      <c r="J123" s="321">
        <f>BK123</f>
        <v>1850000</v>
      </c>
      <c r="K123" s="112"/>
      <c r="L123" s="107"/>
      <c r="M123" s="111"/>
      <c r="N123" s="112"/>
      <c r="O123" s="112"/>
      <c r="P123" s="113">
        <f>SUM(P124:P129)</f>
        <v>0</v>
      </c>
      <c r="Q123" s="112"/>
      <c r="R123" s="113">
        <f>SUM(R124:R129)</f>
        <v>0</v>
      </c>
      <c r="S123" s="112"/>
      <c r="T123" s="114">
        <f>SUM(T124:T129)</f>
        <v>0</v>
      </c>
      <c r="U123" s="112"/>
      <c r="V123" s="112"/>
      <c r="W123" s="112"/>
      <c r="X123" s="112"/>
      <c r="Y123" s="112"/>
      <c r="Z123" s="112"/>
      <c r="AA123" s="112"/>
      <c r="AB123" s="112"/>
      <c r="AC123" s="112"/>
      <c r="AD123" s="112"/>
      <c r="AE123" s="112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314" t="s">
        <v>148</v>
      </c>
      <c r="AS123" s="112"/>
      <c r="AT123" s="317" t="s">
        <v>73</v>
      </c>
      <c r="AU123" s="317" t="s">
        <v>21</v>
      </c>
      <c r="AV123" s="112"/>
      <c r="AW123" s="112"/>
      <c r="AX123" s="112"/>
      <c r="AY123" s="314" t="s">
        <v>142</v>
      </c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  <c r="BJ123" s="112"/>
      <c r="BK123" s="318">
        <f>SUM(BK124:BK129)</f>
        <v>1850000</v>
      </c>
      <c r="BL123" s="112"/>
      <c r="BM123" s="112"/>
      <c r="BN123" s="112"/>
      <c r="BO123" s="112"/>
      <c r="BP123" s="112"/>
      <c r="BQ123" s="112"/>
      <c r="BR123" s="112"/>
      <c r="BS123" s="112"/>
      <c r="BT123" s="112"/>
      <c r="BU123" s="112"/>
      <c r="BV123" s="112"/>
      <c r="BW123" s="112"/>
      <c r="BX123" s="112"/>
      <c r="BY123" s="112"/>
      <c r="BZ123" s="112"/>
      <c r="CA123" s="173"/>
      <c r="CB123" s="125"/>
      <c r="CC123" s="325"/>
    </row>
    <row r="124" spans="1:81" s="2" customFormat="1" ht="21.75" customHeight="1">
      <c r="A124" s="25"/>
      <c r="B124" s="322"/>
      <c r="C124" s="120" t="s">
        <v>9</v>
      </c>
      <c r="D124" s="120" t="s">
        <v>144</v>
      </c>
      <c r="E124" s="121" t="s">
        <v>387</v>
      </c>
      <c r="F124" s="122" t="s">
        <v>388</v>
      </c>
      <c r="G124" s="123" t="s">
        <v>389</v>
      </c>
      <c r="H124" s="124">
        <v>1</v>
      </c>
      <c r="I124" s="125">
        <v>330000</v>
      </c>
      <c r="J124" s="125">
        <f>ROUND(I124*H124,2)</f>
        <v>330000</v>
      </c>
      <c r="K124" s="122" t="s">
        <v>3</v>
      </c>
      <c r="L124" s="26"/>
      <c r="M124" s="126" t="s">
        <v>3</v>
      </c>
      <c r="N124" s="127" t="s">
        <v>45</v>
      </c>
      <c r="O124" s="128">
        <v>0</v>
      </c>
      <c r="P124" s="128">
        <f>O124*H124</f>
        <v>0</v>
      </c>
      <c r="Q124" s="128">
        <v>0</v>
      </c>
      <c r="R124" s="128">
        <f>Q124*H124</f>
        <v>0</v>
      </c>
      <c r="S124" s="128">
        <v>0</v>
      </c>
      <c r="T124" s="129">
        <f>S124*H124</f>
        <v>0</v>
      </c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135"/>
      <c r="AG124" s="135"/>
      <c r="AH124" s="135"/>
      <c r="AI124" s="135"/>
      <c r="AJ124" s="135"/>
      <c r="AK124" s="135"/>
      <c r="AL124" s="135"/>
      <c r="AM124" s="135"/>
      <c r="AN124" s="135"/>
      <c r="AO124" s="135"/>
      <c r="AP124" s="135"/>
      <c r="AQ124" s="135"/>
      <c r="AR124" s="323" t="s">
        <v>199</v>
      </c>
      <c r="AS124" s="135"/>
      <c r="AT124" s="323" t="s">
        <v>144</v>
      </c>
      <c r="AU124" s="323" t="s">
        <v>84</v>
      </c>
      <c r="AV124" s="135"/>
      <c r="AW124" s="135"/>
      <c r="AX124" s="135"/>
      <c r="AY124" s="242" t="s">
        <v>142</v>
      </c>
      <c r="AZ124" s="135"/>
      <c r="BA124" s="135"/>
      <c r="BB124" s="135"/>
      <c r="BC124" s="135"/>
      <c r="BD124" s="135"/>
      <c r="BE124" s="324">
        <f>IF(N124="základní",J124,0)</f>
        <v>330000</v>
      </c>
      <c r="BF124" s="324">
        <f>IF(N124="snížená",J124,0)</f>
        <v>0</v>
      </c>
      <c r="BG124" s="324">
        <f>IF(N124="zákl. přenesená",J124,0)</f>
        <v>0</v>
      </c>
      <c r="BH124" s="324">
        <f>IF(N124="sníž. přenesená",J124,0)</f>
        <v>0</v>
      </c>
      <c r="BI124" s="324">
        <f>IF(N124="nulová",J124,0)</f>
        <v>0</v>
      </c>
      <c r="BJ124" s="242" t="s">
        <v>21</v>
      </c>
      <c r="BK124" s="324">
        <f>ROUND(I124*H124,2)</f>
        <v>330000</v>
      </c>
      <c r="BL124" s="242" t="s">
        <v>199</v>
      </c>
      <c r="BM124" s="323" t="s">
        <v>390</v>
      </c>
      <c r="BN124" s="135"/>
      <c r="BO124" s="135"/>
      <c r="BP124" s="135"/>
      <c r="BQ124" s="135"/>
      <c r="BR124" s="135"/>
      <c r="BS124" s="135"/>
      <c r="BT124" s="135"/>
      <c r="BU124" s="135"/>
      <c r="BV124" s="135"/>
      <c r="BW124" s="135"/>
      <c r="BX124" s="135"/>
      <c r="BY124" s="135"/>
      <c r="BZ124" s="135"/>
      <c r="CA124" s="173">
        <f t="shared" si="1"/>
        <v>1</v>
      </c>
      <c r="CB124" s="125">
        <f t="shared" si="0"/>
        <v>330000</v>
      </c>
      <c r="CC124" s="325" t="s">
        <v>906</v>
      </c>
    </row>
    <row r="125" spans="1:81" s="2" customFormat="1" ht="26.4" customHeight="1">
      <c r="A125" s="25"/>
      <c r="B125" s="322"/>
      <c r="C125" s="178" t="s">
        <v>227</v>
      </c>
      <c r="D125" s="178" t="s">
        <v>144</v>
      </c>
      <c r="E125" s="179" t="s">
        <v>391</v>
      </c>
      <c r="F125" s="180" t="s">
        <v>392</v>
      </c>
      <c r="G125" s="181" t="s">
        <v>251</v>
      </c>
      <c r="H125" s="182">
        <v>2000</v>
      </c>
      <c r="I125" s="183">
        <v>620</v>
      </c>
      <c r="J125" s="183">
        <f>ROUND(I125*H125,2)</f>
        <v>1240000</v>
      </c>
      <c r="K125" s="180" t="s">
        <v>3</v>
      </c>
      <c r="L125" s="184"/>
      <c r="M125" s="185" t="s">
        <v>3</v>
      </c>
      <c r="N125" s="186" t="s">
        <v>45</v>
      </c>
      <c r="O125" s="187">
        <v>0</v>
      </c>
      <c r="P125" s="187">
        <f>O125*H125</f>
        <v>0</v>
      </c>
      <c r="Q125" s="187">
        <v>0</v>
      </c>
      <c r="R125" s="187">
        <f>Q125*H125</f>
        <v>0</v>
      </c>
      <c r="S125" s="187">
        <v>0</v>
      </c>
      <c r="T125" s="188">
        <f>S125*H125</f>
        <v>0</v>
      </c>
      <c r="U125" s="339"/>
      <c r="V125" s="339"/>
      <c r="W125" s="339"/>
      <c r="X125" s="339"/>
      <c r="Y125" s="339"/>
      <c r="Z125" s="339"/>
      <c r="AA125" s="339"/>
      <c r="AB125" s="339"/>
      <c r="AC125" s="339"/>
      <c r="AD125" s="339"/>
      <c r="AE125" s="339"/>
      <c r="AF125" s="340"/>
      <c r="AG125" s="340"/>
      <c r="AH125" s="340"/>
      <c r="AI125" s="340"/>
      <c r="AJ125" s="340"/>
      <c r="AK125" s="340"/>
      <c r="AL125" s="340"/>
      <c r="AM125" s="340"/>
      <c r="AN125" s="340"/>
      <c r="AO125" s="340"/>
      <c r="AP125" s="340"/>
      <c r="AQ125" s="340"/>
      <c r="AR125" s="341" t="s">
        <v>199</v>
      </c>
      <c r="AS125" s="340"/>
      <c r="AT125" s="341" t="s">
        <v>144</v>
      </c>
      <c r="AU125" s="341" t="s">
        <v>84</v>
      </c>
      <c r="AV125" s="340"/>
      <c r="AW125" s="340"/>
      <c r="AX125" s="340"/>
      <c r="AY125" s="342" t="s">
        <v>142</v>
      </c>
      <c r="AZ125" s="340"/>
      <c r="BA125" s="340"/>
      <c r="BB125" s="340"/>
      <c r="BC125" s="340"/>
      <c r="BD125" s="340"/>
      <c r="BE125" s="343">
        <f>IF(N125="základní",J125,0)</f>
        <v>1240000</v>
      </c>
      <c r="BF125" s="343">
        <f>IF(N125="snížená",J125,0)</f>
        <v>0</v>
      </c>
      <c r="BG125" s="343">
        <f>IF(N125="zákl. přenesená",J125,0)</f>
        <v>0</v>
      </c>
      <c r="BH125" s="343">
        <f>IF(N125="sníž. přenesená",J125,0)</f>
        <v>0</v>
      </c>
      <c r="BI125" s="343">
        <f>IF(N125="nulová",J125,0)</f>
        <v>0</v>
      </c>
      <c r="BJ125" s="342" t="s">
        <v>21</v>
      </c>
      <c r="BK125" s="343">
        <f>ROUND(I125*H125,2)</f>
        <v>1240000</v>
      </c>
      <c r="BL125" s="342" t="s">
        <v>199</v>
      </c>
      <c r="BM125" s="341" t="s">
        <v>393</v>
      </c>
      <c r="BN125" s="340"/>
      <c r="BO125" s="340"/>
      <c r="BP125" s="340"/>
      <c r="BQ125" s="340"/>
      <c r="BR125" s="340"/>
      <c r="BS125" s="340"/>
      <c r="BT125" s="340"/>
      <c r="BU125" s="340"/>
      <c r="BV125" s="340"/>
      <c r="BW125" s="340"/>
      <c r="BX125" s="340"/>
      <c r="BY125" s="340"/>
      <c r="BZ125" s="340"/>
      <c r="CA125" s="203">
        <v>808.02</v>
      </c>
      <c r="CB125" s="183">
        <f>+ROUND((CA125*I125),0)</f>
        <v>500972</v>
      </c>
      <c r="CC125" s="344" t="s">
        <v>909</v>
      </c>
    </row>
    <row r="126" spans="1:81" s="2" customFormat="1" ht="19.2">
      <c r="A126" s="25"/>
      <c r="B126" s="248"/>
      <c r="C126" s="43"/>
      <c r="D126" s="327" t="s">
        <v>150</v>
      </c>
      <c r="E126" s="43"/>
      <c r="F126" s="345" t="s">
        <v>394</v>
      </c>
      <c r="G126" s="43"/>
      <c r="H126" s="43"/>
      <c r="I126" s="43"/>
      <c r="J126" s="43"/>
      <c r="K126" s="43"/>
      <c r="L126" s="26"/>
      <c r="M126" s="134"/>
      <c r="N126" s="135"/>
      <c r="O126" s="43"/>
      <c r="P126" s="43"/>
      <c r="Q126" s="43"/>
      <c r="R126" s="43"/>
      <c r="S126" s="43"/>
      <c r="T126" s="44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135"/>
      <c r="AG126" s="135"/>
      <c r="AH126" s="135"/>
      <c r="AI126" s="135"/>
      <c r="AJ126" s="135"/>
      <c r="AK126" s="135"/>
      <c r="AL126" s="135"/>
      <c r="AM126" s="135"/>
      <c r="AN126" s="135"/>
      <c r="AO126" s="135"/>
      <c r="AP126" s="135"/>
      <c r="AQ126" s="135"/>
      <c r="AR126" s="135"/>
      <c r="AS126" s="135"/>
      <c r="AT126" s="242" t="s">
        <v>150</v>
      </c>
      <c r="AU126" s="242" t="s">
        <v>84</v>
      </c>
      <c r="AV126" s="135"/>
      <c r="AW126" s="135"/>
      <c r="AX126" s="135"/>
      <c r="AY126" s="135"/>
      <c r="AZ126" s="135"/>
      <c r="BA126" s="135"/>
      <c r="BB126" s="135"/>
      <c r="BC126" s="135"/>
      <c r="BD126" s="135"/>
      <c r="BE126" s="135"/>
      <c r="BF126" s="135"/>
      <c r="BG126" s="135"/>
      <c r="BH126" s="135"/>
      <c r="BI126" s="135"/>
      <c r="BJ126" s="135"/>
      <c r="BK126" s="135"/>
      <c r="BL126" s="135"/>
      <c r="BM126" s="135"/>
      <c r="BN126" s="135"/>
      <c r="BO126" s="135"/>
      <c r="BP126" s="135"/>
      <c r="BQ126" s="135"/>
      <c r="BR126" s="135"/>
      <c r="BS126" s="135"/>
      <c r="BT126" s="135"/>
      <c r="BU126" s="135"/>
      <c r="BV126" s="135"/>
      <c r="BW126" s="135"/>
      <c r="BX126" s="135"/>
      <c r="BY126" s="135"/>
      <c r="BZ126" s="135"/>
      <c r="CA126" s="173"/>
      <c r="CB126" s="125"/>
      <c r="CC126" s="325"/>
    </row>
    <row r="127" spans="1:81" s="2" customFormat="1" ht="33" customHeight="1">
      <c r="A127" s="25"/>
      <c r="B127" s="322"/>
      <c r="C127" s="120" t="s">
        <v>232</v>
      </c>
      <c r="D127" s="120" t="s">
        <v>144</v>
      </c>
      <c r="E127" s="121" t="s">
        <v>395</v>
      </c>
      <c r="F127" s="122" t="s">
        <v>396</v>
      </c>
      <c r="G127" s="123" t="s">
        <v>389</v>
      </c>
      <c r="H127" s="124">
        <v>1</v>
      </c>
      <c r="I127" s="125">
        <v>90000</v>
      </c>
      <c r="J127" s="125">
        <f>ROUND(I127*H127,2)</f>
        <v>90000</v>
      </c>
      <c r="K127" s="122" t="s">
        <v>3</v>
      </c>
      <c r="L127" s="26"/>
      <c r="M127" s="126" t="s">
        <v>3</v>
      </c>
      <c r="N127" s="127" t="s">
        <v>45</v>
      </c>
      <c r="O127" s="128">
        <v>0</v>
      </c>
      <c r="P127" s="128">
        <f>O127*H127</f>
        <v>0</v>
      </c>
      <c r="Q127" s="128">
        <v>0</v>
      </c>
      <c r="R127" s="128">
        <f>Q127*H127</f>
        <v>0</v>
      </c>
      <c r="S127" s="128">
        <v>0</v>
      </c>
      <c r="T127" s="129">
        <f>S127*H127</f>
        <v>0</v>
      </c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135"/>
      <c r="AG127" s="135"/>
      <c r="AH127" s="135"/>
      <c r="AI127" s="135"/>
      <c r="AJ127" s="135"/>
      <c r="AK127" s="135"/>
      <c r="AL127" s="135"/>
      <c r="AM127" s="135"/>
      <c r="AN127" s="135"/>
      <c r="AO127" s="135"/>
      <c r="AP127" s="135"/>
      <c r="AQ127" s="135"/>
      <c r="AR127" s="323" t="s">
        <v>199</v>
      </c>
      <c r="AS127" s="135"/>
      <c r="AT127" s="323" t="s">
        <v>144</v>
      </c>
      <c r="AU127" s="323" t="s">
        <v>84</v>
      </c>
      <c r="AV127" s="135"/>
      <c r="AW127" s="135"/>
      <c r="AX127" s="135"/>
      <c r="AY127" s="242" t="s">
        <v>142</v>
      </c>
      <c r="AZ127" s="135"/>
      <c r="BA127" s="135"/>
      <c r="BB127" s="135"/>
      <c r="BC127" s="135"/>
      <c r="BD127" s="135"/>
      <c r="BE127" s="324">
        <f>IF(N127="základní",J127,0)</f>
        <v>90000</v>
      </c>
      <c r="BF127" s="324">
        <f>IF(N127="snížená",J127,0)</f>
        <v>0</v>
      </c>
      <c r="BG127" s="324">
        <f>IF(N127="zákl. přenesená",J127,0)</f>
        <v>0</v>
      </c>
      <c r="BH127" s="324">
        <f>IF(N127="sníž. přenesená",J127,0)</f>
        <v>0</v>
      </c>
      <c r="BI127" s="324">
        <f>IF(N127="nulová",J127,0)</f>
        <v>0</v>
      </c>
      <c r="BJ127" s="242" t="s">
        <v>21</v>
      </c>
      <c r="BK127" s="324">
        <f>ROUND(I127*H127,2)</f>
        <v>90000</v>
      </c>
      <c r="BL127" s="242" t="s">
        <v>199</v>
      </c>
      <c r="BM127" s="323" t="s">
        <v>397</v>
      </c>
      <c r="BN127" s="135"/>
      <c r="BO127" s="135"/>
      <c r="BP127" s="135"/>
      <c r="BQ127" s="135"/>
      <c r="BR127" s="135"/>
      <c r="BS127" s="135"/>
      <c r="BT127" s="135"/>
      <c r="BU127" s="135"/>
      <c r="BV127" s="135"/>
      <c r="BW127" s="135"/>
      <c r="BX127" s="135"/>
      <c r="BY127" s="135"/>
      <c r="BZ127" s="135"/>
      <c r="CA127" s="173">
        <f t="shared" si="1"/>
        <v>1</v>
      </c>
      <c r="CB127" s="125">
        <f t="shared" si="0"/>
        <v>90000</v>
      </c>
      <c r="CC127" s="325" t="s">
        <v>906</v>
      </c>
    </row>
    <row r="128" spans="1:81" s="2" customFormat="1" ht="33" customHeight="1">
      <c r="A128" s="25"/>
      <c r="B128" s="322"/>
      <c r="C128" s="120" t="s">
        <v>237</v>
      </c>
      <c r="D128" s="120" t="s">
        <v>144</v>
      </c>
      <c r="E128" s="121" t="s">
        <v>398</v>
      </c>
      <c r="F128" s="122" t="s">
        <v>399</v>
      </c>
      <c r="G128" s="123" t="s">
        <v>389</v>
      </c>
      <c r="H128" s="124">
        <v>1</v>
      </c>
      <c r="I128" s="125">
        <v>190000</v>
      </c>
      <c r="J128" s="125">
        <f>ROUND(I128*H128,2)</f>
        <v>190000</v>
      </c>
      <c r="K128" s="122" t="s">
        <v>3</v>
      </c>
      <c r="L128" s="26"/>
      <c r="M128" s="126" t="s">
        <v>3</v>
      </c>
      <c r="N128" s="127" t="s">
        <v>45</v>
      </c>
      <c r="O128" s="128">
        <v>0</v>
      </c>
      <c r="P128" s="128">
        <f>O128*H128</f>
        <v>0</v>
      </c>
      <c r="Q128" s="128">
        <v>0</v>
      </c>
      <c r="R128" s="128">
        <f>Q128*H128</f>
        <v>0</v>
      </c>
      <c r="S128" s="128">
        <v>0</v>
      </c>
      <c r="T128" s="129">
        <f>S128*H128</f>
        <v>0</v>
      </c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135"/>
      <c r="AG128" s="135"/>
      <c r="AH128" s="135"/>
      <c r="AI128" s="135"/>
      <c r="AJ128" s="135"/>
      <c r="AK128" s="135"/>
      <c r="AL128" s="135"/>
      <c r="AM128" s="135"/>
      <c r="AN128" s="135"/>
      <c r="AO128" s="135"/>
      <c r="AP128" s="135"/>
      <c r="AQ128" s="135"/>
      <c r="AR128" s="323" t="s">
        <v>199</v>
      </c>
      <c r="AS128" s="135"/>
      <c r="AT128" s="323" t="s">
        <v>144</v>
      </c>
      <c r="AU128" s="323" t="s">
        <v>84</v>
      </c>
      <c r="AV128" s="135"/>
      <c r="AW128" s="135"/>
      <c r="AX128" s="135"/>
      <c r="AY128" s="242" t="s">
        <v>142</v>
      </c>
      <c r="AZ128" s="135"/>
      <c r="BA128" s="135"/>
      <c r="BB128" s="135"/>
      <c r="BC128" s="135"/>
      <c r="BD128" s="135"/>
      <c r="BE128" s="324">
        <f>IF(N128="základní",J128,0)</f>
        <v>190000</v>
      </c>
      <c r="BF128" s="324">
        <f>IF(N128="snížená",J128,0)</f>
        <v>0</v>
      </c>
      <c r="BG128" s="324">
        <f>IF(N128="zákl. přenesená",J128,0)</f>
        <v>0</v>
      </c>
      <c r="BH128" s="324">
        <f>IF(N128="sníž. přenesená",J128,0)</f>
        <v>0</v>
      </c>
      <c r="BI128" s="324">
        <f>IF(N128="nulová",J128,0)</f>
        <v>0</v>
      </c>
      <c r="BJ128" s="242" t="s">
        <v>21</v>
      </c>
      <c r="BK128" s="324">
        <f>ROUND(I128*H128,2)</f>
        <v>190000</v>
      </c>
      <c r="BL128" s="242" t="s">
        <v>199</v>
      </c>
      <c r="BM128" s="323" t="s">
        <v>400</v>
      </c>
      <c r="BN128" s="135"/>
      <c r="BO128" s="135"/>
      <c r="BP128" s="135"/>
      <c r="BQ128" s="135"/>
      <c r="BR128" s="135"/>
      <c r="BS128" s="135"/>
      <c r="BT128" s="135"/>
      <c r="BU128" s="135"/>
      <c r="BV128" s="135"/>
      <c r="BW128" s="135"/>
      <c r="BX128" s="135"/>
      <c r="BY128" s="135"/>
      <c r="BZ128" s="135"/>
      <c r="CA128" s="173">
        <f t="shared" si="1"/>
        <v>1</v>
      </c>
      <c r="CB128" s="125">
        <f t="shared" si="0"/>
        <v>190000</v>
      </c>
      <c r="CC128" s="325" t="s">
        <v>906</v>
      </c>
    </row>
    <row r="129" spans="1:81" s="13" customFormat="1" ht="20.399999999999999">
      <c r="B129" s="326"/>
      <c r="C129" s="141"/>
      <c r="D129" s="327" t="s">
        <v>152</v>
      </c>
      <c r="E129" s="328" t="s">
        <v>3</v>
      </c>
      <c r="F129" s="329" t="s">
        <v>401</v>
      </c>
      <c r="G129" s="141"/>
      <c r="H129" s="330">
        <v>1</v>
      </c>
      <c r="I129" s="141"/>
      <c r="J129" s="141"/>
      <c r="K129" s="141"/>
      <c r="L129" s="136"/>
      <c r="M129" s="159"/>
      <c r="N129" s="160"/>
      <c r="O129" s="160"/>
      <c r="P129" s="160"/>
      <c r="Q129" s="160"/>
      <c r="R129" s="160"/>
      <c r="S129" s="160"/>
      <c r="T129" s="161"/>
      <c r="U129" s="141"/>
      <c r="V129" s="141"/>
      <c r="W129" s="141"/>
      <c r="X129" s="141"/>
      <c r="Y129" s="141"/>
      <c r="Z129" s="141"/>
      <c r="AA129" s="141"/>
      <c r="AB129" s="141"/>
      <c r="AC129" s="141"/>
      <c r="AD129" s="141"/>
      <c r="AE129" s="141"/>
      <c r="AF129" s="141"/>
      <c r="AG129" s="141"/>
      <c r="AH129" s="141"/>
      <c r="AI129" s="141"/>
      <c r="AJ129" s="141"/>
      <c r="AK129" s="141"/>
      <c r="AL129" s="141"/>
      <c r="AM129" s="141"/>
      <c r="AN129" s="141"/>
      <c r="AO129" s="141"/>
      <c r="AP129" s="141"/>
      <c r="AQ129" s="141"/>
      <c r="AR129" s="141"/>
      <c r="AS129" s="141"/>
      <c r="AT129" s="328" t="s">
        <v>152</v>
      </c>
      <c r="AU129" s="328" t="s">
        <v>84</v>
      </c>
      <c r="AV129" s="141" t="s">
        <v>84</v>
      </c>
      <c r="AW129" s="141" t="s">
        <v>33</v>
      </c>
      <c r="AX129" s="141" t="s">
        <v>21</v>
      </c>
      <c r="AY129" s="328" t="s">
        <v>142</v>
      </c>
      <c r="AZ129" s="141"/>
      <c r="BA129" s="141"/>
      <c r="BB129" s="141"/>
      <c r="BC129" s="141"/>
      <c r="BD129" s="141"/>
      <c r="BE129" s="141"/>
      <c r="BF129" s="141"/>
      <c r="BG129" s="141"/>
      <c r="BH129" s="141"/>
      <c r="BI129" s="141"/>
      <c r="BJ129" s="141"/>
      <c r="BK129" s="141"/>
      <c r="BL129" s="141"/>
      <c r="BM129" s="141"/>
      <c r="BN129" s="141"/>
      <c r="BO129" s="141"/>
      <c r="BP129" s="141"/>
      <c r="BQ129" s="141"/>
      <c r="BR129" s="141"/>
      <c r="BS129" s="141"/>
      <c r="BT129" s="141"/>
      <c r="BU129" s="141"/>
      <c r="BV129" s="141"/>
      <c r="BW129" s="141"/>
      <c r="BX129" s="141"/>
      <c r="BY129" s="141"/>
      <c r="BZ129" s="141"/>
      <c r="CA129" s="173"/>
      <c r="CB129" s="125"/>
      <c r="CC129" s="325"/>
    </row>
    <row r="130" spans="1:81" s="2" customFormat="1" ht="6.9" customHeight="1">
      <c r="A130" s="25"/>
      <c r="B130" s="256"/>
      <c r="C130" s="257"/>
      <c r="D130" s="257"/>
      <c r="E130" s="257"/>
      <c r="F130" s="257"/>
      <c r="G130" s="257"/>
      <c r="H130" s="257"/>
      <c r="I130" s="257"/>
      <c r="J130" s="257"/>
      <c r="K130" s="257"/>
      <c r="L130" s="258"/>
      <c r="M130" s="257"/>
      <c r="N130" s="259"/>
      <c r="O130" s="257"/>
      <c r="P130" s="257"/>
      <c r="Q130" s="257"/>
      <c r="R130" s="257"/>
      <c r="S130" s="257"/>
      <c r="T130" s="257"/>
      <c r="U130" s="257"/>
      <c r="V130" s="257"/>
      <c r="W130" s="257"/>
      <c r="X130" s="257"/>
      <c r="Y130" s="257"/>
      <c r="Z130" s="257"/>
      <c r="AA130" s="257"/>
      <c r="AB130" s="257"/>
      <c r="AC130" s="257"/>
      <c r="AD130" s="257"/>
      <c r="AE130" s="257"/>
      <c r="AF130" s="259"/>
      <c r="AG130" s="259"/>
      <c r="AH130" s="259"/>
      <c r="AI130" s="259"/>
      <c r="AJ130" s="259"/>
      <c r="AK130" s="259"/>
      <c r="AL130" s="259"/>
      <c r="AM130" s="259"/>
      <c r="AN130" s="259"/>
      <c r="AO130" s="259"/>
      <c r="AP130" s="259"/>
      <c r="AQ130" s="259"/>
      <c r="AR130" s="259"/>
      <c r="AS130" s="259"/>
      <c r="AT130" s="259"/>
      <c r="AU130" s="259"/>
      <c r="AV130" s="259"/>
      <c r="AW130" s="259"/>
      <c r="AX130" s="259"/>
      <c r="AY130" s="259"/>
      <c r="AZ130" s="259"/>
      <c r="BA130" s="259"/>
      <c r="BB130" s="259"/>
      <c r="BC130" s="259"/>
      <c r="BD130" s="259"/>
      <c r="BE130" s="259"/>
      <c r="BF130" s="259"/>
      <c r="BG130" s="259"/>
      <c r="BH130" s="259"/>
      <c r="BI130" s="259"/>
      <c r="BJ130" s="259"/>
      <c r="BK130" s="259"/>
      <c r="BL130" s="259"/>
      <c r="BM130" s="259"/>
      <c r="BN130" s="259"/>
      <c r="BO130" s="259"/>
      <c r="BP130" s="259"/>
      <c r="BQ130" s="259"/>
      <c r="BR130" s="259"/>
      <c r="BS130" s="259"/>
      <c r="BT130" s="259"/>
      <c r="BU130" s="259"/>
      <c r="BV130" s="259"/>
      <c r="BW130" s="259"/>
      <c r="BX130" s="259"/>
      <c r="BY130" s="259"/>
      <c r="BZ130" s="259"/>
      <c r="CA130" s="346"/>
      <c r="CB130" s="347"/>
      <c r="CC130" s="348"/>
    </row>
  </sheetData>
  <autoFilter ref="C84:K129"/>
  <mergeCells count="9">
    <mergeCell ref="E75:H75"/>
    <mergeCell ref="E77:H77"/>
    <mergeCell ref="L2:V2"/>
    <mergeCell ref="CA82:CC82"/>
    <mergeCell ref="E7:H7"/>
    <mergeCell ref="E9:H9"/>
    <mergeCell ref="E27:H27"/>
    <mergeCell ref="E48:H48"/>
    <mergeCell ref="E50:H50"/>
  </mergeCells>
  <pageMargins left="0.39374999999999999" right="0.39374999999999999" top="0.39374999999999999" bottom="0.39374999999999999" header="0" footer="0"/>
  <pageSetup paperSize="9" scale="61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21"/>
  <sheetViews>
    <sheetView showGridLines="0" tabSelected="1" zoomScale="70" zoomScaleNormal="70" workbookViewId="0">
      <selection activeCell="F2" sqref="F2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" style="1" customWidth="1"/>
    <col min="8" max="8" width="11.42578125" style="1" customWidth="1"/>
    <col min="9" max="9" width="15.85546875" style="1" customWidth="1"/>
    <col min="10" max="10" width="20.140625" style="1" customWidth="1"/>
    <col min="11" max="11" width="14" style="1" customWidth="1"/>
    <col min="12" max="12" width="9.28515625" style="1" hidden="1" customWidth="1"/>
    <col min="13" max="13" width="10.85546875" style="1" hidden="1" customWidth="1"/>
    <col min="14" max="14" width="9.28515625" style="1" hidden="1" customWidth="1"/>
    <col min="15" max="20" width="14.140625" style="1" hidden="1" customWidth="1"/>
    <col min="21" max="21" width="16.28515625" style="1" hidden="1" customWidth="1"/>
    <col min="22" max="22" width="12.28515625" style="1" hidden="1" customWidth="1"/>
    <col min="23" max="23" width="16.28515625" style="1" hidden="1" customWidth="1"/>
    <col min="24" max="24" width="12.28515625" style="1" hidden="1" customWidth="1"/>
    <col min="25" max="25" width="15" style="1" hidden="1" customWidth="1"/>
    <col min="26" max="26" width="11" style="1" hidden="1" customWidth="1"/>
    <col min="27" max="27" width="15" style="1" hidden="1" customWidth="1"/>
    <col min="28" max="28" width="16.28515625" style="1" hidden="1" customWidth="1"/>
    <col min="29" max="29" width="11" style="1" hidden="1" customWidth="1"/>
    <col min="30" max="30" width="15" style="1" hidden="1" customWidth="1"/>
    <col min="31" max="31" width="16.28515625" style="1" hidden="1" customWidth="1"/>
    <col min="32" max="43" width="0" hidden="1" customWidth="1"/>
    <col min="44" max="65" width="9.28515625" style="1" hidden="1" customWidth="1"/>
    <col min="66" max="78" width="0" hidden="1" customWidth="1"/>
    <col min="79" max="79" width="13.5703125" customWidth="1"/>
    <col min="80" max="80" width="20" customWidth="1"/>
    <col min="81" max="81" width="17.7109375" customWidth="1"/>
  </cols>
  <sheetData>
    <row r="1" spans="1:46">
      <c r="A1" s="70"/>
    </row>
    <row r="2" spans="1:46" s="1" customFormat="1" ht="36.9" customHeight="1">
      <c r="L2" s="358" t="s">
        <v>6</v>
      </c>
      <c r="M2" s="359"/>
      <c r="N2" s="359"/>
      <c r="O2" s="359"/>
      <c r="P2" s="359"/>
      <c r="Q2" s="359"/>
      <c r="R2" s="359"/>
      <c r="S2" s="359"/>
      <c r="T2" s="359"/>
      <c r="U2" s="359"/>
      <c r="V2" s="359"/>
      <c r="AT2" s="16" t="s">
        <v>91</v>
      </c>
    </row>
    <row r="3" spans="1:46" s="1" customFormat="1" ht="6.9" hidden="1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</row>
    <row r="4" spans="1:46" s="1" customFormat="1" ht="24.9" hidden="1" customHeight="1">
      <c r="B4" s="19"/>
      <c r="D4" s="20" t="s">
        <v>110</v>
      </c>
      <c r="L4" s="19"/>
      <c r="M4" s="71" t="s">
        <v>11</v>
      </c>
      <c r="AT4" s="16" t="s">
        <v>4</v>
      </c>
    </row>
    <row r="5" spans="1:46" s="1" customFormat="1" ht="6.9" hidden="1" customHeight="1">
      <c r="B5" s="19"/>
      <c r="L5" s="19"/>
    </row>
    <row r="6" spans="1:46" s="1" customFormat="1" ht="12" hidden="1" customHeight="1">
      <c r="B6" s="19"/>
      <c r="D6" s="22" t="s">
        <v>15</v>
      </c>
      <c r="L6" s="19"/>
    </row>
    <row r="7" spans="1:46" s="1" customFormat="1" ht="23.25" hidden="1" customHeight="1">
      <c r="B7" s="19"/>
      <c r="E7" s="400" t="str">
        <f>'Rekapitulace stavby'!K6</f>
        <v>Nápravná opatření k odvrácení škod způsobených vlivem staré ekologické zátěže bývalé skládky Vlčí důl v k.ú. Zásmuky</v>
      </c>
      <c r="F7" s="401"/>
      <c r="G7" s="401"/>
      <c r="H7" s="401"/>
      <c r="L7" s="19"/>
    </row>
    <row r="8" spans="1:46" s="2" customFormat="1" ht="12" hidden="1" customHeight="1">
      <c r="A8" s="25"/>
      <c r="B8" s="26"/>
      <c r="C8" s="25"/>
      <c r="D8" s="22" t="s">
        <v>111</v>
      </c>
      <c r="E8" s="25"/>
      <c r="F8" s="25"/>
      <c r="G8" s="25"/>
      <c r="H8" s="25"/>
      <c r="I8" s="25"/>
      <c r="J8" s="25"/>
      <c r="K8" s="25"/>
      <c r="L8" s="72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</row>
    <row r="9" spans="1:46" s="2" customFormat="1" ht="16.5" hidden="1" customHeight="1">
      <c r="A9" s="25"/>
      <c r="B9" s="26"/>
      <c r="C9" s="25"/>
      <c r="D9" s="25"/>
      <c r="E9" s="402" t="s">
        <v>402</v>
      </c>
      <c r="F9" s="403"/>
      <c r="G9" s="403"/>
      <c r="H9" s="403"/>
      <c r="I9" s="25"/>
      <c r="J9" s="25"/>
      <c r="K9" s="25"/>
      <c r="L9" s="72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46" s="2" customFormat="1" hidden="1">
      <c r="A10" s="25"/>
      <c r="B10" s="26"/>
      <c r="C10" s="25"/>
      <c r="D10" s="25"/>
      <c r="E10" s="25"/>
      <c r="F10" s="25"/>
      <c r="G10" s="25"/>
      <c r="H10" s="25"/>
      <c r="I10" s="25"/>
      <c r="J10" s="25"/>
      <c r="K10" s="25"/>
      <c r="L10" s="72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</row>
    <row r="11" spans="1:46" s="2" customFormat="1" ht="12" hidden="1" customHeight="1">
      <c r="A11" s="25"/>
      <c r="B11" s="26"/>
      <c r="C11" s="25"/>
      <c r="D11" s="22" t="s">
        <v>18</v>
      </c>
      <c r="E11" s="25"/>
      <c r="F11" s="21" t="s">
        <v>92</v>
      </c>
      <c r="G11" s="25"/>
      <c r="H11" s="25"/>
      <c r="I11" s="22" t="s">
        <v>19</v>
      </c>
      <c r="J11" s="21" t="s">
        <v>20</v>
      </c>
      <c r="K11" s="25"/>
      <c r="L11" s="72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</row>
    <row r="12" spans="1:46" s="2" customFormat="1" ht="12" hidden="1" customHeight="1">
      <c r="A12" s="25"/>
      <c r="B12" s="26"/>
      <c r="C12" s="25"/>
      <c r="D12" s="22" t="s">
        <v>22</v>
      </c>
      <c r="E12" s="25"/>
      <c r="F12" s="21" t="s">
        <v>23</v>
      </c>
      <c r="G12" s="25"/>
      <c r="H12" s="25"/>
      <c r="I12" s="22" t="s">
        <v>24</v>
      </c>
      <c r="J12" s="40" t="str">
        <f>'Rekapitulace stavby'!AN8</f>
        <v>20. 5. 2016</v>
      </c>
      <c r="K12" s="25"/>
      <c r="L12" s="72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</row>
    <row r="13" spans="1:46" s="2" customFormat="1" ht="10.8" hidden="1" customHeight="1">
      <c r="A13" s="25"/>
      <c r="B13" s="26"/>
      <c r="C13" s="25"/>
      <c r="D13" s="25"/>
      <c r="E13" s="25"/>
      <c r="F13" s="25"/>
      <c r="G13" s="25"/>
      <c r="H13" s="25"/>
      <c r="I13" s="25"/>
      <c r="J13" s="25"/>
      <c r="K13" s="25"/>
      <c r="L13" s="72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</row>
    <row r="14" spans="1:46" s="2" customFormat="1" ht="12" hidden="1" customHeight="1">
      <c r="A14" s="25"/>
      <c r="B14" s="26"/>
      <c r="C14" s="25"/>
      <c r="D14" s="22" t="s">
        <v>28</v>
      </c>
      <c r="E14" s="25"/>
      <c r="F14" s="25"/>
      <c r="G14" s="25"/>
      <c r="H14" s="25"/>
      <c r="I14" s="22" t="s">
        <v>29</v>
      </c>
      <c r="J14" s="21" t="s">
        <v>3</v>
      </c>
      <c r="K14" s="25"/>
      <c r="L14" s="72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</row>
    <row r="15" spans="1:46" s="2" customFormat="1" ht="18" hidden="1" customHeight="1">
      <c r="A15" s="25"/>
      <c r="B15" s="26"/>
      <c r="C15" s="25"/>
      <c r="D15" s="25"/>
      <c r="E15" s="21" t="s">
        <v>23</v>
      </c>
      <c r="F15" s="25"/>
      <c r="G15" s="25"/>
      <c r="H15" s="25"/>
      <c r="I15" s="22" t="s">
        <v>30</v>
      </c>
      <c r="J15" s="21" t="s">
        <v>3</v>
      </c>
      <c r="K15" s="25"/>
      <c r="L15" s="72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</row>
    <row r="16" spans="1:46" s="2" customFormat="1" ht="6.9" hidden="1" customHeight="1">
      <c r="A16" s="25"/>
      <c r="B16" s="26"/>
      <c r="C16" s="25"/>
      <c r="D16" s="25"/>
      <c r="E16" s="25"/>
      <c r="F16" s="25"/>
      <c r="G16" s="25"/>
      <c r="H16" s="25"/>
      <c r="I16" s="25"/>
      <c r="J16" s="25"/>
      <c r="K16" s="25"/>
      <c r="L16" s="72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</row>
    <row r="17" spans="1:31" s="2" customFormat="1" ht="12" hidden="1" customHeight="1">
      <c r="A17" s="25"/>
      <c r="B17" s="26"/>
      <c r="C17" s="25"/>
      <c r="D17" s="22" t="s">
        <v>31</v>
      </c>
      <c r="E17" s="25"/>
      <c r="F17" s="25"/>
      <c r="G17" s="25"/>
      <c r="H17" s="25"/>
      <c r="I17" s="22" t="s">
        <v>29</v>
      </c>
      <c r="J17" s="21" t="s">
        <v>3</v>
      </c>
      <c r="K17" s="25"/>
      <c r="L17" s="72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</row>
    <row r="18" spans="1:31" s="2" customFormat="1" ht="18" hidden="1" customHeight="1">
      <c r="A18" s="25"/>
      <c r="B18" s="26"/>
      <c r="C18" s="25"/>
      <c r="D18" s="25"/>
      <c r="E18" s="21" t="s">
        <v>32</v>
      </c>
      <c r="F18" s="25"/>
      <c r="G18" s="25"/>
      <c r="H18" s="25"/>
      <c r="I18" s="22" t="s">
        <v>30</v>
      </c>
      <c r="J18" s="21" t="s">
        <v>3</v>
      </c>
      <c r="K18" s="25"/>
      <c r="L18" s="72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</row>
    <row r="19" spans="1:31" s="2" customFormat="1" ht="6.9" hidden="1" customHeight="1">
      <c r="A19" s="25"/>
      <c r="B19" s="26"/>
      <c r="C19" s="25"/>
      <c r="D19" s="25"/>
      <c r="E19" s="25"/>
      <c r="F19" s="25"/>
      <c r="G19" s="25"/>
      <c r="H19" s="25"/>
      <c r="I19" s="25"/>
      <c r="J19" s="25"/>
      <c r="K19" s="25"/>
      <c r="L19" s="72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</row>
    <row r="20" spans="1:31" s="2" customFormat="1" ht="12" hidden="1" customHeight="1">
      <c r="A20" s="25"/>
      <c r="B20" s="26"/>
      <c r="C20" s="25"/>
      <c r="D20" s="22" t="s">
        <v>34</v>
      </c>
      <c r="E20" s="25"/>
      <c r="F20" s="25"/>
      <c r="G20" s="25"/>
      <c r="H20" s="25"/>
      <c r="I20" s="22" t="s">
        <v>29</v>
      </c>
      <c r="J20" s="21" t="s">
        <v>113</v>
      </c>
      <c r="K20" s="25"/>
      <c r="L20" s="72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</row>
    <row r="21" spans="1:31" s="2" customFormat="1" ht="18" hidden="1" customHeight="1">
      <c r="A21" s="25"/>
      <c r="B21" s="26"/>
      <c r="C21" s="25"/>
      <c r="D21" s="25"/>
      <c r="E21" s="21" t="s">
        <v>114</v>
      </c>
      <c r="F21" s="25"/>
      <c r="G21" s="25"/>
      <c r="H21" s="25"/>
      <c r="I21" s="22" t="s">
        <v>30</v>
      </c>
      <c r="J21" s="21" t="s">
        <v>115</v>
      </c>
      <c r="K21" s="25"/>
      <c r="L21" s="72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</row>
    <row r="22" spans="1:31" s="2" customFormat="1" ht="6.9" hidden="1" customHeight="1">
      <c r="A22" s="25"/>
      <c r="B22" s="26"/>
      <c r="C22" s="25"/>
      <c r="D22" s="25"/>
      <c r="E22" s="25"/>
      <c r="F22" s="25"/>
      <c r="G22" s="25"/>
      <c r="H22" s="25"/>
      <c r="I22" s="25"/>
      <c r="J22" s="25"/>
      <c r="K22" s="25"/>
      <c r="L22" s="72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</row>
    <row r="23" spans="1:31" s="2" customFormat="1" ht="12" hidden="1" customHeight="1">
      <c r="A23" s="25"/>
      <c r="B23" s="26"/>
      <c r="C23" s="25"/>
      <c r="D23" s="22" t="s">
        <v>37</v>
      </c>
      <c r="E23" s="25"/>
      <c r="F23" s="25"/>
      <c r="G23" s="25"/>
      <c r="H23" s="25"/>
      <c r="I23" s="22" t="s">
        <v>29</v>
      </c>
      <c r="J23" s="21" t="str">
        <f>IF('Rekapitulace stavby'!AN19="","",'Rekapitulace stavby'!AN19)</f>
        <v/>
      </c>
      <c r="K23" s="25"/>
      <c r="L23" s="72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</row>
    <row r="24" spans="1:31" s="2" customFormat="1" ht="18" hidden="1" customHeight="1">
      <c r="A24" s="25"/>
      <c r="B24" s="26"/>
      <c r="C24" s="25"/>
      <c r="D24" s="25"/>
      <c r="E24" s="21" t="str">
        <f>IF('Rekapitulace stavby'!E20="","",'Rekapitulace stavby'!E20)</f>
        <v xml:space="preserve"> </v>
      </c>
      <c r="F24" s="25"/>
      <c r="G24" s="25"/>
      <c r="H24" s="25"/>
      <c r="I24" s="22" t="s">
        <v>30</v>
      </c>
      <c r="J24" s="21" t="str">
        <f>IF('Rekapitulace stavby'!AN20="","",'Rekapitulace stavby'!AN20)</f>
        <v/>
      </c>
      <c r="K24" s="25"/>
      <c r="L24" s="72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</row>
    <row r="25" spans="1:31" s="2" customFormat="1" ht="6.9" hidden="1" customHeight="1">
      <c r="A25" s="25"/>
      <c r="B25" s="26"/>
      <c r="C25" s="25"/>
      <c r="D25" s="25"/>
      <c r="E25" s="25"/>
      <c r="F25" s="25"/>
      <c r="G25" s="25"/>
      <c r="H25" s="25"/>
      <c r="I25" s="25"/>
      <c r="J25" s="25"/>
      <c r="K25" s="25"/>
      <c r="L25" s="72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s="2" customFormat="1" ht="12" hidden="1" customHeight="1">
      <c r="A26" s="25"/>
      <c r="B26" s="26"/>
      <c r="C26" s="25"/>
      <c r="D26" s="22" t="s">
        <v>39</v>
      </c>
      <c r="E26" s="25"/>
      <c r="F26" s="25"/>
      <c r="G26" s="25"/>
      <c r="H26" s="25"/>
      <c r="I26" s="25"/>
      <c r="J26" s="25"/>
      <c r="K26" s="25"/>
      <c r="L26" s="72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</row>
    <row r="27" spans="1:31" s="8" customFormat="1" ht="16.5" hidden="1" customHeight="1">
      <c r="A27" s="73"/>
      <c r="B27" s="74"/>
      <c r="C27" s="73"/>
      <c r="D27" s="73"/>
      <c r="E27" s="404" t="s">
        <v>3</v>
      </c>
      <c r="F27" s="404"/>
      <c r="G27" s="404"/>
      <c r="H27" s="404"/>
      <c r="I27" s="73"/>
      <c r="J27" s="73"/>
      <c r="K27" s="73"/>
      <c r="L27" s="75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</row>
    <row r="28" spans="1:31" s="2" customFormat="1" ht="6.9" hidden="1" customHeight="1">
      <c r="A28" s="25"/>
      <c r="B28" s="26"/>
      <c r="C28" s="25"/>
      <c r="D28" s="25"/>
      <c r="E28" s="25"/>
      <c r="F28" s="25"/>
      <c r="G28" s="25"/>
      <c r="H28" s="25"/>
      <c r="I28" s="25"/>
      <c r="J28" s="25"/>
      <c r="K28" s="25"/>
      <c r="L28" s="72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s="2" customFormat="1" ht="6.9" hidden="1" customHeight="1">
      <c r="A29" s="25"/>
      <c r="B29" s="26"/>
      <c r="C29" s="25"/>
      <c r="D29" s="51"/>
      <c r="E29" s="51"/>
      <c r="F29" s="51"/>
      <c r="G29" s="51"/>
      <c r="H29" s="51"/>
      <c r="I29" s="51"/>
      <c r="J29" s="51"/>
      <c r="K29" s="51"/>
      <c r="L29" s="72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s="2" customFormat="1" ht="25.35" hidden="1" customHeight="1">
      <c r="A30" s="25"/>
      <c r="B30" s="26"/>
      <c r="C30" s="25"/>
      <c r="D30" s="76" t="s">
        <v>40</v>
      </c>
      <c r="E30" s="25"/>
      <c r="F30" s="25"/>
      <c r="G30" s="25"/>
      <c r="H30" s="25"/>
      <c r="I30" s="25"/>
      <c r="J30" s="55">
        <f>ROUND(J83, 2)</f>
        <v>1029151.4</v>
      </c>
      <c r="K30" s="25"/>
      <c r="L30" s="72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s="2" customFormat="1" ht="6.9" hidden="1" customHeight="1">
      <c r="A31" s="25"/>
      <c r="B31" s="26"/>
      <c r="C31" s="25"/>
      <c r="D31" s="51"/>
      <c r="E31" s="51"/>
      <c r="F31" s="51"/>
      <c r="G31" s="51"/>
      <c r="H31" s="51"/>
      <c r="I31" s="51"/>
      <c r="J31" s="51"/>
      <c r="K31" s="51"/>
      <c r="L31" s="72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</row>
    <row r="32" spans="1:31" s="2" customFormat="1" ht="14.4" hidden="1" customHeight="1">
      <c r="A32" s="25"/>
      <c r="B32" s="26"/>
      <c r="C32" s="25"/>
      <c r="D32" s="25"/>
      <c r="E32" s="25"/>
      <c r="F32" s="29" t="s">
        <v>42</v>
      </c>
      <c r="G32" s="25"/>
      <c r="H32" s="25"/>
      <c r="I32" s="29" t="s">
        <v>41</v>
      </c>
      <c r="J32" s="29" t="s">
        <v>43</v>
      </c>
      <c r="K32" s="25"/>
      <c r="L32" s="72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</row>
    <row r="33" spans="1:31" s="2" customFormat="1" ht="14.4" hidden="1" customHeight="1">
      <c r="A33" s="25"/>
      <c r="B33" s="26"/>
      <c r="C33" s="25"/>
      <c r="D33" s="77" t="s">
        <v>44</v>
      </c>
      <c r="E33" s="22" t="s">
        <v>45</v>
      </c>
      <c r="F33" s="78">
        <f>ROUND((SUM(BE83:BE120)),  2)</f>
        <v>1029151.4</v>
      </c>
      <c r="G33" s="25"/>
      <c r="H33" s="25"/>
      <c r="I33" s="79">
        <v>0.21</v>
      </c>
      <c r="J33" s="78">
        <f>ROUND(((SUM(BE83:BE120))*I33),  2)</f>
        <v>216121.79</v>
      </c>
      <c r="K33" s="25"/>
      <c r="L33" s="72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</row>
    <row r="34" spans="1:31" s="2" customFormat="1" ht="14.4" hidden="1" customHeight="1">
      <c r="A34" s="25"/>
      <c r="B34" s="26"/>
      <c r="C34" s="25"/>
      <c r="D34" s="25"/>
      <c r="E34" s="22" t="s">
        <v>46</v>
      </c>
      <c r="F34" s="78">
        <f>ROUND((SUM(BF83:BF120)),  2)</f>
        <v>0</v>
      </c>
      <c r="G34" s="25"/>
      <c r="H34" s="25"/>
      <c r="I34" s="79">
        <v>0.15</v>
      </c>
      <c r="J34" s="78">
        <f>ROUND(((SUM(BF83:BF120))*I34),  2)</f>
        <v>0</v>
      </c>
      <c r="K34" s="25"/>
      <c r="L34" s="72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</row>
    <row r="35" spans="1:31" s="2" customFormat="1" ht="14.4" hidden="1" customHeight="1">
      <c r="A35" s="25"/>
      <c r="B35" s="26"/>
      <c r="C35" s="25"/>
      <c r="D35" s="25"/>
      <c r="E35" s="22" t="s">
        <v>47</v>
      </c>
      <c r="F35" s="78">
        <f>ROUND((SUM(BG83:BG120)),  2)</f>
        <v>0</v>
      </c>
      <c r="G35" s="25"/>
      <c r="H35" s="25"/>
      <c r="I35" s="79">
        <v>0.21</v>
      </c>
      <c r="J35" s="78">
        <f>0</f>
        <v>0</v>
      </c>
      <c r="K35" s="25"/>
      <c r="L35" s="72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</row>
    <row r="36" spans="1:31" s="2" customFormat="1" ht="14.4" hidden="1" customHeight="1">
      <c r="A36" s="25"/>
      <c r="B36" s="26"/>
      <c r="C36" s="25"/>
      <c r="D36" s="25"/>
      <c r="E36" s="22" t="s">
        <v>48</v>
      </c>
      <c r="F36" s="78">
        <f>ROUND((SUM(BH83:BH120)),  2)</f>
        <v>0</v>
      </c>
      <c r="G36" s="25"/>
      <c r="H36" s="25"/>
      <c r="I36" s="79">
        <v>0.15</v>
      </c>
      <c r="J36" s="78">
        <f>0</f>
        <v>0</v>
      </c>
      <c r="K36" s="25"/>
      <c r="L36" s="72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</row>
    <row r="37" spans="1:31" s="2" customFormat="1" ht="14.4" hidden="1" customHeight="1">
      <c r="A37" s="25"/>
      <c r="B37" s="26"/>
      <c r="C37" s="25"/>
      <c r="D37" s="25"/>
      <c r="E37" s="22" t="s">
        <v>49</v>
      </c>
      <c r="F37" s="78">
        <f>ROUND((SUM(BI83:BI120)),  2)</f>
        <v>0</v>
      </c>
      <c r="G37" s="25"/>
      <c r="H37" s="25"/>
      <c r="I37" s="79">
        <v>0</v>
      </c>
      <c r="J37" s="78">
        <f>0</f>
        <v>0</v>
      </c>
      <c r="K37" s="25"/>
      <c r="L37" s="72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</row>
    <row r="38" spans="1:31" s="2" customFormat="1" ht="6.9" hidden="1" customHeight="1">
      <c r="A38" s="25"/>
      <c r="B38" s="26"/>
      <c r="C38" s="25"/>
      <c r="D38" s="25"/>
      <c r="E38" s="25"/>
      <c r="F38" s="25"/>
      <c r="G38" s="25"/>
      <c r="H38" s="25"/>
      <c r="I38" s="25"/>
      <c r="J38" s="25"/>
      <c r="K38" s="25"/>
      <c r="L38" s="72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</row>
    <row r="39" spans="1:31" s="2" customFormat="1" ht="25.35" hidden="1" customHeight="1">
      <c r="A39" s="25"/>
      <c r="B39" s="26"/>
      <c r="C39" s="80"/>
      <c r="D39" s="81" t="s">
        <v>50</v>
      </c>
      <c r="E39" s="45"/>
      <c r="F39" s="45"/>
      <c r="G39" s="82" t="s">
        <v>51</v>
      </c>
      <c r="H39" s="83" t="s">
        <v>52</v>
      </c>
      <c r="I39" s="45"/>
      <c r="J39" s="84">
        <f>SUM(J30:J37)</f>
        <v>1245273.19</v>
      </c>
      <c r="K39" s="85"/>
      <c r="L39" s="72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</row>
    <row r="40" spans="1:31" s="2" customFormat="1" ht="14.4" hidden="1" customHeight="1">
      <c r="A40" s="25"/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72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</row>
    <row r="41" spans="1:31" hidden="1"/>
    <row r="42" spans="1:31" hidden="1"/>
    <row r="43" spans="1:31" hidden="1"/>
    <row r="44" spans="1:31" s="2" customFormat="1" ht="6.9" hidden="1" customHeight="1">
      <c r="A44" s="25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72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</row>
    <row r="45" spans="1:31" s="2" customFormat="1" ht="24.9" hidden="1" customHeight="1">
      <c r="A45" s="25"/>
      <c r="B45" s="26"/>
      <c r="C45" s="20" t="s">
        <v>116</v>
      </c>
      <c r="D45" s="25"/>
      <c r="E45" s="25"/>
      <c r="F45" s="25"/>
      <c r="G45" s="25"/>
      <c r="H45" s="25"/>
      <c r="I45" s="25"/>
      <c r="J45" s="25"/>
      <c r="K45" s="25"/>
      <c r="L45" s="72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</row>
    <row r="46" spans="1:31" s="2" customFormat="1" ht="6.9" hidden="1" customHeight="1">
      <c r="A46" s="25"/>
      <c r="B46" s="26"/>
      <c r="C46" s="25"/>
      <c r="D46" s="25"/>
      <c r="E46" s="25"/>
      <c r="F46" s="25"/>
      <c r="G46" s="25"/>
      <c r="H46" s="25"/>
      <c r="I46" s="25"/>
      <c r="J46" s="25"/>
      <c r="K46" s="25"/>
      <c r="L46" s="72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</row>
    <row r="47" spans="1:31" s="2" customFormat="1" ht="12" hidden="1" customHeight="1">
      <c r="A47" s="25"/>
      <c r="B47" s="26"/>
      <c r="C47" s="22" t="s">
        <v>15</v>
      </c>
      <c r="D47" s="25"/>
      <c r="E47" s="25"/>
      <c r="F47" s="25"/>
      <c r="G47" s="25"/>
      <c r="H47" s="25"/>
      <c r="I47" s="25"/>
      <c r="J47" s="25"/>
      <c r="K47" s="25"/>
      <c r="L47" s="72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</row>
    <row r="48" spans="1:31" s="2" customFormat="1" ht="23.25" hidden="1" customHeight="1">
      <c r="A48" s="25"/>
      <c r="B48" s="26"/>
      <c r="C48" s="25"/>
      <c r="D48" s="25"/>
      <c r="E48" s="400" t="str">
        <f>E7</f>
        <v>Nápravná opatření k odvrácení škod způsobených vlivem staré ekologické zátěže bývalé skládky Vlčí důl v k.ú. Zásmuky</v>
      </c>
      <c r="F48" s="401"/>
      <c r="G48" s="401"/>
      <c r="H48" s="401"/>
      <c r="I48" s="25"/>
      <c r="J48" s="25"/>
      <c r="K48" s="25"/>
      <c r="L48" s="72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</row>
    <row r="49" spans="1:47" s="2" customFormat="1" ht="12" hidden="1" customHeight="1">
      <c r="A49" s="25"/>
      <c r="B49" s="26"/>
      <c r="C49" s="22" t="s">
        <v>111</v>
      </c>
      <c r="D49" s="25"/>
      <c r="E49" s="25"/>
      <c r="F49" s="25"/>
      <c r="G49" s="25"/>
      <c r="H49" s="25"/>
      <c r="I49" s="25"/>
      <c r="J49" s="25"/>
      <c r="K49" s="25"/>
      <c r="L49" s="72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</row>
    <row r="50" spans="1:47" s="2" customFormat="1" ht="16.5" hidden="1" customHeight="1">
      <c r="A50" s="25"/>
      <c r="B50" s="26"/>
      <c r="C50" s="25"/>
      <c r="D50" s="25"/>
      <c r="E50" s="402" t="str">
        <f>E9</f>
        <v>SO 03 - SO 03  Sanace podzemních jímek</v>
      </c>
      <c r="F50" s="403"/>
      <c r="G50" s="403"/>
      <c r="H50" s="403"/>
      <c r="I50" s="25"/>
      <c r="J50" s="25"/>
      <c r="K50" s="25"/>
      <c r="L50" s="72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</row>
    <row r="51" spans="1:47" s="2" customFormat="1" ht="6.9" hidden="1" customHeight="1">
      <c r="A51" s="25"/>
      <c r="B51" s="26"/>
      <c r="C51" s="25"/>
      <c r="D51" s="25"/>
      <c r="E51" s="25"/>
      <c r="F51" s="25"/>
      <c r="G51" s="25"/>
      <c r="H51" s="25"/>
      <c r="I51" s="25"/>
      <c r="J51" s="25"/>
      <c r="K51" s="25"/>
      <c r="L51" s="72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</row>
    <row r="52" spans="1:47" s="2" customFormat="1" ht="12" hidden="1" customHeight="1">
      <c r="A52" s="25"/>
      <c r="B52" s="26"/>
      <c r="C52" s="22" t="s">
        <v>22</v>
      </c>
      <c r="D52" s="25"/>
      <c r="E52" s="25"/>
      <c r="F52" s="21" t="str">
        <f>F12</f>
        <v>Město Zásmuky</v>
      </c>
      <c r="G52" s="25"/>
      <c r="H52" s="25"/>
      <c r="I52" s="22" t="s">
        <v>24</v>
      </c>
      <c r="J52" s="40" t="str">
        <f>IF(J12="","",J12)</f>
        <v>20. 5. 2016</v>
      </c>
      <c r="K52" s="25"/>
      <c r="L52" s="72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</row>
    <row r="53" spans="1:47" s="2" customFormat="1" ht="6.9" hidden="1" customHeight="1">
      <c r="A53" s="25"/>
      <c r="B53" s="26"/>
      <c r="C53" s="25"/>
      <c r="D53" s="25"/>
      <c r="E53" s="25"/>
      <c r="F53" s="25"/>
      <c r="G53" s="25"/>
      <c r="H53" s="25"/>
      <c r="I53" s="25"/>
      <c r="J53" s="25"/>
      <c r="K53" s="25"/>
      <c r="L53" s="72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</row>
    <row r="54" spans="1:47" s="2" customFormat="1" ht="25.65" hidden="1" customHeight="1">
      <c r="A54" s="25"/>
      <c r="B54" s="26"/>
      <c r="C54" s="22" t="s">
        <v>28</v>
      </c>
      <c r="D54" s="25"/>
      <c r="E54" s="25"/>
      <c r="F54" s="21" t="str">
        <f>E15</f>
        <v>Město Zásmuky</v>
      </c>
      <c r="G54" s="25"/>
      <c r="H54" s="25"/>
      <c r="I54" s="22" t="s">
        <v>34</v>
      </c>
      <c r="J54" s="23" t="str">
        <f>E21</f>
        <v>SELLA&amp;AGRETA s.r.o.</v>
      </c>
      <c r="K54" s="25"/>
      <c r="L54" s="72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</row>
    <row r="55" spans="1:47" s="2" customFormat="1" ht="15.15" hidden="1" customHeight="1">
      <c r="A55" s="25"/>
      <c r="B55" s="26"/>
      <c r="C55" s="22" t="s">
        <v>31</v>
      </c>
      <c r="D55" s="25"/>
      <c r="E55" s="25"/>
      <c r="F55" s="21" t="str">
        <f>IF(E18="","",E18)</f>
        <v>Společnost VZE &amp; FCC</v>
      </c>
      <c r="G55" s="25"/>
      <c r="H55" s="25"/>
      <c r="I55" s="22" t="s">
        <v>37</v>
      </c>
      <c r="J55" s="23" t="str">
        <f>E24</f>
        <v xml:space="preserve"> </v>
      </c>
      <c r="K55" s="25"/>
      <c r="L55" s="72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</row>
    <row r="56" spans="1:47" s="2" customFormat="1" ht="10.35" hidden="1" customHeight="1">
      <c r="A56" s="25"/>
      <c r="B56" s="26"/>
      <c r="C56" s="25"/>
      <c r="D56" s="25"/>
      <c r="E56" s="25"/>
      <c r="F56" s="25"/>
      <c r="G56" s="25"/>
      <c r="H56" s="25"/>
      <c r="I56" s="25"/>
      <c r="J56" s="25"/>
      <c r="K56" s="25"/>
      <c r="L56" s="72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</row>
    <row r="57" spans="1:47" s="2" customFormat="1" ht="29.25" hidden="1" customHeight="1">
      <c r="A57" s="25"/>
      <c r="B57" s="26"/>
      <c r="C57" s="86" t="s">
        <v>117</v>
      </c>
      <c r="D57" s="80"/>
      <c r="E57" s="80"/>
      <c r="F57" s="80"/>
      <c r="G57" s="80"/>
      <c r="H57" s="80"/>
      <c r="I57" s="80"/>
      <c r="J57" s="87" t="s">
        <v>118</v>
      </c>
      <c r="K57" s="80"/>
      <c r="L57" s="72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</row>
    <row r="58" spans="1:47" s="2" customFormat="1" ht="10.35" hidden="1" customHeight="1">
      <c r="A58" s="25"/>
      <c r="B58" s="26"/>
      <c r="C58" s="25"/>
      <c r="D58" s="25"/>
      <c r="E58" s="25"/>
      <c r="F58" s="25"/>
      <c r="G58" s="25"/>
      <c r="H58" s="25"/>
      <c r="I58" s="25"/>
      <c r="J58" s="25"/>
      <c r="K58" s="25"/>
      <c r="L58" s="72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</row>
    <row r="59" spans="1:47" s="2" customFormat="1" ht="22.8" hidden="1" customHeight="1">
      <c r="A59" s="25"/>
      <c r="B59" s="26"/>
      <c r="C59" s="88" t="s">
        <v>72</v>
      </c>
      <c r="D59" s="25"/>
      <c r="E59" s="25"/>
      <c r="F59" s="25"/>
      <c r="G59" s="25"/>
      <c r="H59" s="25"/>
      <c r="I59" s="25"/>
      <c r="J59" s="55">
        <f>J83</f>
        <v>1029151.4</v>
      </c>
      <c r="K59" s="25"/>
      <c r="L59" s="72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U59" s="16" t="s">
        <v>119</v>
      </c>
    </row>
    <row r="60" spans="1:47" s="9" customFormat="1" ht="24.9" hidden="1" customHeight="1">
      <c r="B60" s="89"/>
      <c r="D60" s="90" t="s">
        <v>120</v>
      </c>
      <c r="E60" s="91"/>
      <c r="F60" s="91"/>
      <c r="G60" s="91"/>
      <c r="H60" s="91"/>
      <c r="I60" s="91"/>
      <c r="J60" s="92">
        <f>J84</f>
        <v>1029151.4</v>
      </c>
      <c r="L60" s="89"/>
    </row>
    <row r="61" spans="1:47" s="10" customFormat="1" ht="19.95" hidden="1" customHeight="1">
      <c r="B61" s="93"/>
      <c r="D61" s="94" t="s">
        <v>121</v>
      </c>
      <c r="E61" s="95"/>
      <c r="F61" s="95"/>
      <c r="G61" s="95"/>
      <c r="H61" s="95"/>
      <c r="I61" s="95"/>
      <c r="J61" s="96">
        <f>J85</f>
        <v>963940</v>
      </c>
      <c r="L61" s="93"/>
    </row>
    <row r="62" spans="1:47" s="10" customFormat="1" ht="19.95" hidden="1" customHeight="1">
      <c r="B62" s="93"/>
      <c r="D62" s="94" t="s">
        <v>403</v>
      </c>
      <c r="E62" s="95"/>
      <c r="F62" s="95"/>
      <c r="G62" s="95"/>
      <c r="H62" s="95"/>
      <c r="I62" s="95"/>
      <c r="J62" s="96">
        <f>J113</f>
        <v>47360</v>
      </c>
      <c r="L62" s="93"/>
    </row>
    <row r="63" spans="1:47" s="10" customFormat="1" ht="19.95" hidden="1" customHeight="1">
      <c r="B63" s="93"/>
      <c r="D63" s="94" t="s">
        <v>404</v>
      </c>
      <c r="E63" s="95"/>
      <c r="F63" s="95"/>
      <c r="G63" s="95"/>
      <c r="H63" s="95"/>
      <c r="I63" s="95"/>
      <c r="J63" s="96">
        <f>J117</f>
        <v>17851.400000000001</v>
      </c>
      <c r="L63" s="93"/>
    </row>
    <row r="64" spans="1:47" s="2" customFormat="1" ht="21.75" hidden="1" customHeight="1">
      <c r="A64" s="25"/>
      <c r="B64" s="26"/>
      <c r="C64" s="25"/>
      <c r="D64" s="25"/>
      <c r="E64" s="25"/>
      <c r="F64" s="25"/>
      <c r="G64" s="25"/>
      <c r="H64" s="25"/>
      <c r="I64" s="25"/>
      <c r="J64" s="25"/>
      <c r="K64" s="25"/>
      <c r="L64" s="72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</row>
    <row r="65" spans="1:81" s="2" customFormat="1" ht="6.9" hidden="1" customHeight="1">
      <c r="A65" s="25"/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72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</row>
    <row r="66" spans="1:81" hidden="1"/>
    <row r="67" spans="1:81" hidden="1"/>
    <row r="68" spans="1:81" hidden="1"/>
    <row r="69" spans="1:81" s="2" customFormat="1" ht="6.9" customHeight="1">
      <c r="A69" s="25"/>
      <c r="B69" s="261"/>
      <c r="C69" s="262"/>
      <c r="D69" s="262"/>
      <c r="E69" s="262"/>
      <c r="F69" s="262"/>
      <c r="G69" s="262"/>
      <c r="H69" s="262"/>
      <c r="I69" s="262"/>
      <c r="J69" s="262"/>
      <c r="K69" s="262"/>
      <c r="L69" s="304"/>
      <c r="M69" s="264"/>
      <c r="N69" s="264"/>
      <c r="O69" s="264"/>
      <c r="P69" s="264"/>
      <c r="Q69" s="264"/>
      <c r="R69" s="264"/>
      <c r="S69" s="262"/>
      <c r="T69" s="262"/>
      <c r="U69" s="262"/>
      <c r="V69" s="262"/>
      <c r="W69" s="262"/>
      <c r="X69" s="262"/>
      <c r="Y69" s="262"/>
      <c r="Z69" s="262"/>
      <c r="AA69" s="262"/>
      <c r="AB69" s="262"/>
      <c r="AC69" s="262"/>
      <c r="AD69" s="262"/>
      <c r="AE69" s="262"/>
      <c r="AF69" s="264"/>
      <c r="AG69" s="264"/>
      <c r="AH69" s="264"/>
      <c r="AI69" s="264"/>
      <c r="AJ69" s="264"/>
      <c r="AK69" s="264"/>
      <c r="AL69" s="264"/>
      <c r="AM69" s="264"/>
      <c r="AN69" s="264"/>
      <c r="AO69" s="264"/>
      <c r="AP69" s="264"/>
      <c r="AQ69" s="264"/>
      <c r="AR69" s="264"/>
      <c r="AS69" s="264"/>
      <c r="AT69" s="264"/>
      <c r="AU69" s="264"/>
      <c r="AV69" s="264"/>
      <c r="AW69" s="264"/>
      <c r="AX69" s="264"/>
      <c r="AY69" s="264"/>
      <c r="AZ69" s="264"/>
      <c r="BA69" s="264"/>
      <c r="BB69" s="264"/>
      <c r="BC69" s="264"/>
      <c r="BD69" s="264"/>
      <c r="BE69" s="264"/>
      <c r="BF69" s="264"/>
      <c r="BG69" s="264"/>
      <c r="BH69" s="264"/>
      <c r="BI69" s="264"/>
      <c r="BJ69" s="264"/>
      <c r="BK69" s="264"/>
      <c r="BL69" s="264"/>
      <c r="BM69" s="264"/>
      <c r="BN69" s="264"/>
      <c r="BO69" s="264"/>
      <c r="BP69" s="264"/>
      <c r="BQ69" s="264"/>
      <c r="BR69" s="264"/>
      <c r="BS69" s="264"/>
      <c r="BT69" s="264"/>
      <c r="BU69" s="264"/>
      <c r="BV69" s="264"/>
      <c r="BW69" s="264"/>
      <c r="BX69" s="264"/>
      <c r="BY69" s="264"/>
      <c r="BZ69" s="264"/>
      <c r="CA69" s="264"/>
      <c r="CB69" s="264"/>
      <c r="CC69" s="265"/>
    </row>
    <row r="70" spans="1:81" s="2" customFormat="1" ht="24.9" customHeight="1">
      <c r="A70" s="25"/>
      <c r="B70" s="248"/>
      <c r="C70" s="240" t="s">
        <v>127</v>
      </c>
      <c r="D70" s="43"/>
      <c r="E70" s="43"/>
      <c r="F70" s="43"/>
      <c r="G70" s="43"/>
      <c r="H70" s="43"/>
      <c r="I70" s="43"/>
      <c r="J70" s="43"/>
      <c r="K70" s="43"/>
      <c r="L70" s="72"/>
      <c r="M70" s="135"/>
      <c r="N70" s="135"/>
      <c r="O70" s="135"/>
      <c r="P70" s="135"/>
      <c r="Q70" s="135"/>
      <c r="R70" s="135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135"/>
      <c r="CA70" s="135"/>
      <c r="CB70" s="135"/>
      <c r="CC70" s="251"/>
    </row>
    <row r="71" spans="1:81" s="2" customFormat="1" ht="6.9" customHeight="1">
      <c r="A71" s="25"/>
      <c r="B71" s="248"/>
      <c r="C71" s="43"/>
      <c r="D71" s="43"/>
      <c r="E71" s="43"/>
      <c r="F71" s="43"/>
      <c r="G71" s="43"/>
      <c r="H71" s="43"/>
      <c r="I71" s="43"/>
      <c r="J71" s="43"/>
      <c r="K71" s="43"/>
      <c r="L71" s="72"/>
      <c r="M71" s="135"/>
      <c r="N71" s="135"/>
      <c r="O71" s="135"/>
      <c r="P71" s="135"/>
      <c r="Q71" s="135"/>
      <c r="R71" s="135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  <c r="BE71" s="135"/>
      <c r="BF71" s="135"/>
      <c r="BG71" s="135"/>
      <c r="BH71" s="135"/>
      <c r="BI71" s="135"/>
      <c r="BJ71" s="135"/>
      <c r="BK71" s="135"/>
      <c r="BL71" s="135"/>
      <c r="BM71" s="135"/>
      <c r="BN71" s="135"/>
      <c r="BO71" s="135"/>
      <c r="BP71" s="135"/>
      <c r="BQ71" s="135"/>
      <c r="BR71" s="135"/>
      <c r="BS71" s="135"/>
      <c r="BT71" s="135"/>
      <c r="BU71" s="135"/>
      <c r="BV71" s="135"/>
      <c r="BW71" s="135"/>
      <c r="BX71" s="135"/>
      <c r="BY71" s="135"/>
      <c r="BZ71" s="135"/>
      <c r="CA71" s="135"/>
      <c r="CB71" s="135"/>
      <c r="CC71" s="251"/>
    </row>
    <row r="72" spans="1:81" s="2" customFormat="1" ht="12" customHeight="1">
      <c r="A72" s="25"/>
      <c r="B72" s="248"/>
      <c r="C72" s="246" t="s">
        <v>15</v>
      </c>
      <c r="D72" s="43"/>
      <c r="E72" s="43"/>
      <c r="F72" s="43"/>
      <c r="G72" s="43"/>
      <c r="H72" s="43"/>
      <c r="I72" s="43"/>
      <c r="J72" s="43"/>
      <c r="K72" s="43"/>
      <c r="L72" s="72"/>
      <c r="M72" s="135"/>
      <c r="N72" s="135"/>
      <c r="O72" s="135"/>
      <c r="P72" s="135"/>
      <c r="Q72" s="135"/>
      <c r="R72" s="135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35"/>
      <c r="AS72" s="135"/>
      <c r="AT72" s="135"/>
      <c r="AU72" s="135"/>
      <c r="AV72" s="135"/>
      <c r="AW72" s="135"/>
      <c r="AX72" s="135"/>
      <c r="AY72" s="135"/>
      <c r="AZ72" s="135"/>
      <c r="BA72" s="135"/>
      <c r="BB72" s="135"/>
      <c r="BC72" s="135"/>
      <c r="BD72" s="135"/>
      <c r="BE72" s="135"/>
      <c r="BF72" s="135"/>
      <c r="BG72" s="135"/>
      <c r="BH72" s="135"/>
      <c r="BI72" s="135"/>
      <c r="BJ72" s="135"/>
      <c r="BK72" s="135"/>
      <c r="BL72" s="135"/>
      <c r="BM72" s="135"/>
      <c r="BN72" s="135"/>
      <c r="BO72" s="135"/>
      <c r="BP72" s="135"/>
      <c r="BQ72" s="135"/>
      <c r="BR72" s="135"/>
      <c r="BS72" s="135"/>
      <c r="BT72" s="135"/>
      <c r="BU72" s="135"/>
      <c r="BV72" s="135"/>
      <c r="BW72" s="135"/>
      <c r="BX72" s="135"/>
      <c r="BY72" s="135"/>
      <c r="BZ72" s="135"/>
      <c r="CA72" s="135"/>
      <c r="CB72" s="135"/>
      <c r="CC72" s="251"/>
    </row>
    <row r="73" spans="1:81" s="2" customFormat="1" ht="23.25" customHeight="1">
      <c r="A73" s="25"/>
      <c r="B73" s="248"/>
      <c r="C73" s="43"/>
      <c r="D73" s="43"/>
      <c r="E73" s="405" t="str">
        <f>E7</f>
        <v>Nápravná opatření k odvrácení škod způsobených vlivem staré ekologické zátěže bývalé skládky Vlčí důl v k.ú. Zásmuky</v>
      </c>
      <c r="F73" s="406"/>
      <c r="G73" s="406"/>
      <c r="H73" s="406"/>
      <c r="I73" s="43"/>
      <c r="J73" s="43"/>
      <c r="K73" s="43"/>
      <c r="L73" s="72"/>
      <c r="M73" s="135"/>
      <c r="N73" s="135"/>
      <c r="O73" s="135"/>
      <c r="P73" s="135"/>
      <c r="Q73" s="135"/>
      <c r="R73" s="135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135"/>
      <c r="AG73" s="135"/>
      <c r="AH73" s="135"/>
      <c r="AI73" s="135"/>
      <c r="AJ73" s="135"/>
      <c r="AK73" s="135"/>
      <c r="AL73" s="135"/>
      <c r="AM73" s="135"/>
      <c r="AN73" s="135"/>
      <c r="AO73" s="135"/>
      <c r="AP73" s="135"/>
      <c r="AQ73" s="135"/>
      <c r="AR73" s="135"/>
      <c r="AS73" s="135"/>
      <c r="AT73" s="135"/>
      <c r="AU73" s="135"/>
      <c r="AV73" s="135"/>
      <c r="AW73" s="135"/>
      <c r="AX73" s="135"/>
      <c r="AY73" s="135"/>
      <c r="AZ73" s="135"/>
      <c r="BA73" s="135"/>
      <c r="BB73" s="135"/>
      <c r="BC73" s="135"/>
      <c r="BD73" s="135"/>
      <c r="BE73" s="135"/>
      <c r="BF73" s="135"/>
      <c r="BG73" s="135"/>
      <c r="BH73" s="135"/>
      <c r="BI73" s="135"/>
      <c r="BJ73" s="135"/>
      <c r="BK73" s="135"/>
      <c r="BL73" s="135"/>
      <c r="BM73" s="135"/>
      <c r="BN73" s="135"/>
      <c r="BO73" s="135"/>
      <c r="BP73" s="135"/>
      <c r="BQ73" s="135"/>
      <c r="BR73" s="135"/>
      <c r="BS73" s="135"/>
      <c r="BT73" s="135"/>
      <c r="BU73" s="135"/>
      <c r="BV73" s="135"/>
      <c r="BW73" s="135"/>
      <c r="BX73" s="135"/>
      <c r="BY73" s="135"/>
      <c r="BZ73" s="135"/>
      <c r="CA73" s="135"/>
      <c r="CB73" s="135"/>
      <c r="CC73" s="251"/>
    </row>
    <row r="74" spans="1:81" s="2" customFormat="1" ht="12" customHeight="1">
      <c r="A74" s="25"/>
      <c r="B74" s="248"/>
      <c r="C74" s="246" t="s">
        <v>111</v>
      </c>
      <c r="D74" s="43"/>
      <c r="E74" s="43"/>
      <c r="F74" s="43"/>
      <c r="G74" s="43"/>
      <c r="H74" s="43"/>
      <c r="I74" s="43"/>
      <c r="J74" s="43"/>
      <c r="K74" s="43"/>
      <c r="L74" s="72"/>
      <c r="M74" s="135"/>
      <c r="N74" s="135"/>
      <c r="O74" s="135"/>
      <c r="P74" s="135"/>
      <c r="Q74" s="135"/>
      <c r="R74" s="135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135"/>
      <c r="AS74" s="135"/>
      <c r="AT74" s="135"/>
      <c r="AU74" s="135"/>
      <c r="AV74" s="135"/>
      <c r="AW74" s="135"/>
      <c r="AX74" s="135"/>
      <c r="AY74" s="135"/>
      <c r="AZ74" s="135"/>
      <c r="BA74" s="135"/>
      <c r="BB74" s="135"/>
      <c r="BC74" s="135"/>
      <c r="BD74" s="135"/>
      <c r="BE74" s="135"/>
      <c r="BF74" s="135"/>
      <c r="BG74" s="135"/>
      <c r="BH74" s="135"/>
      <c r="BI74" s="135"/>
      <c r="BJ74" s="135"/>
      <c r="BK74" s="135"/>
      <c r="BL74" s="135"/>
      <c r="BM74" s="135"/>
      <c r="BN74" s="135"/>
      <c r="BO74" s="135"/>
      <c r="BP74" s="135"/>
      <c r="BQ74" s="135"/>
      <c r="BR74" s="135"/>
      <c r="BS74" s="135"/>
      <c r="BT74" s="135"/>
      <c r="BU74" s="135"/>
      <c r="BV74" s="135"/>
      <c r="BW74" s="135"/>
      <c r="BX74" s="135"/>
      <c r="BY74" s="135"/>
      <c r="BZ74" s="135"/>
      <c r="CA74" s="135"/>
      <c r="CB74" s="135"/>
      <c r="CC74" s="251"/>
    </row>
    <row r="75" spans="1:81" s="2" customFormat="1" ht="16.5" customHeight="1">
      <c r="A75" s="25"/>
      <c r="B75" s="248"/>
      <c r="C75" s="43"/>
      <c r="D75" s="43"/>
      <c r="E75" s="391" t="str">
        <f>E9</f>
        <v>SO 03 - SO 03  Sanace podzemních jímek</v>
      </c>
      <c r="F75" s="407"/>
      <c r="G75" s="407"/>
      <c r="H75" s="407"/>
      <c r="I75" s="43"/>
      <c r="J75" s="43"/>
      <c r="K75" s="43"/>
      <c r="L75" s="72"/>
      <c r="M75" s="135"/>
      <c r="N75" s="135"/>
      <c r="O75" s="135"/>
      <c r="P75" s="135"/>
      <c r="Q75" s="135"/>
      <c r="R75" s="135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135"/>
      <c r="CA75" s="135"/>
      <c r="CB75" s="135"/>
      <c r="CC75" s="251"/>
    </row>
    <row r="76" spans="1:81" s="2" customFormat="1" ht="6.9" customHeight="1">
      <c r="A76" s="25"/>
      <c r="B76" s="248"/>
      <c r="C76" s="43"/>
      <c r="D76" s="43"/>
      <c r="E76" s="43"/>
      <c r="F76" s="43"/>
      <c r="G76" s="43"/>
      <c r="H76" s="43"/>
      <c r="I76" s="43"/>
      <c r="J76" s="43"/>
      <c r="K76" s="43"/>
      <c r="L76" s="72"/>
      <c r="M76" s="135"/>
      <c r="N76" s="135"/>
      <c r="O76" s="135"/>
      <c r="P76" s="135"/>
      <c r="Q76" s="135"/>
      <c r="R76" s="135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135"/>
      <c r="CA76" s="135"/>
      <c r="CB76" s="135"/>
      <c r="CC76" s="251"/>
    </row>
    <row r="77" spans="1:81" s="2" customFormat="1" ht="12" customHeight="1">
      <c r="A77" s="25"/>
      <c r="B77" s="248"/>
      <c r="C77" s="246" t="s">
        <v>22</v>
      </c>
      <c r="D77" s="43"/>
      <c r="E77" s="43"/>
      <c r="F77" s="247" t="str">
        <f>F12</f>
        <v>Město Zásmuky</v>
      </c>
      <c r="G77" s="43"/>
      <c r="H77" s="43"/>
      <c r="I77" s="246" t="s">
        <v>24</v>
      </c>
      <c r="J77" s="305" t="str">
        <f>IF(J12="","",J12)</f>
        <v>20. 5. 2016</v>
      </c>
      <c r="K77" s="43"/>
      <c r="L77" s="72"/>
      <c r="M77" s="135"/>
      <c r="N77" s="135"/>
      <c r="O77" s="135"/>
      <c r="P77" s="135"/>
      <c r="Q77" s="135"/>
      <c r="R77" s="135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135"/>
      <c r="AS77" s="135"/>
      <c r="AT77" s="135"/>
      <c r="AU77" s="135"/>
      <c r="AV77" s="135"/>
      <c r="AW77" s="135"/>
      <c r="AX77" s="135"/>
      <c r="AY77" s="135"/>
      <c r="AZ77" s="135"/>
      <c r="BA77" s="135"/>
      <c r="BB77" s="135"/>
      <c r="BC77" s="135"/>
      <c r="BD77" s="135"/>
      <c r="BE77" s="135"/>
      <c r="BF77" s="135"/>
      <c r="BG77" s="135"/>
      <c r="BH77" s="135"/>
      <c r="BI77" s="135"/>
      <c r="BJ77" s="135"/>
      <c r="BK77" s="135"/>
      <c r="BL77" s="135"/>
      <c r="BM77" s="135"/>
      <c r="BN77" s="135"/>
      <c r="BO77" s="135"/>
      <c r="BP77" s="135"/>
      <c r="BQ77" s="135"/>
      <c r="BR77" s="135"/>
      <c r="BS77" s="135"/>
      <c r="BT77" s="135"/>
      <c r="BU77" s="135"/>
      <c r="BV77" s="135"/>
      <c r="BW77" s="135"/>
      <c r="BX77" s="135"/>
      <c r="BY77" s="135"/>
      <c r="BZ77" s="135"/>
      <c r="CA77" s="135"/>
      <c r="CB77" s="135"/>
      <c r="CC77" s="251"/>
    </row>
    <row r="78" spans="1:81" s="2" customFormat="1" ht="6.9" customHeight="1">
      <c r="A78" s="25"/>
      <c r="B78" s="248"/>
      <c r="C78" s="43"/>
      <c r="D78" s="43"/>
      <c r="E78" s="43"/>
      <c r="F78" s="43"/>
      <c r="G78" s="43"/>
      <c r="H78" s="43"/>
      <c r="I78" s="43"/>
      <c r="J78" s="43"/>
      <c r="K78" s="43"/>
      <c r="L78" s="72"/>
      <c r="M78" s="135"/>
      <c r="N78" s="135"/>
      <c r="O78" s="135"/>
      <c r="P78" s="135"/>
      <c r="Q78" s="135"/>
      <c r="R78" s="135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135"/>
      <c r="AS78" s="135"/>
      <c r="AT78" s="135"/>
      <c r="AU78" s="135"/>
      <c r="AV78" s="135"/>
      <c r="AW78" s="135"/>
      <c r="AX78" s="135"/>
      <c r="AY78" s="135"/>
      <c r="AZ78" s="135"/>
      <c r="BA78" s="135"/>
      <c r="BB78" s="135"/>
      <c r="BC78" s="135"/>
      <c r="BD78" s="135"/>
      <c r="BE78" s="135"/>
      <c r="BF78" s="135"/>
      <c r="BG78" s="135"/>
      <c r="BH78" s="135"/>
      <c r="BI78" s="135"/>
      <c r="BJ78" s="135"/>
      <c r="BK78" s="135"/>
      <c r="BL78" s="135"/>
      <c r="BM78" s="135"/>
      <c r="BN78" s="135"/>
      <c r="BO78" s="135"/>
      <c r="BP78" s="135"/>
      <c r="BQ78" s="135"/>
      <c r="BR78" s="135"/>
      <c r="BS78" s="135"/>
      <c r="BT78" s="135"/>
      <c r="BU78" s="135"/>
      <c r="BV78" s="135"/>
      <c r="BW78" s="135"/>
      <c r="BX78" s="135"/>
      <c r="BY78" s="135"/>
      <c r="BZ78" s="135"/>
      <c r="CA78" s="135"/>
      <c r="CB78" s="135"/>
      <c r="CC78" s="251"/>
    </row>
    <row r="79" spans="1:81" s="2" customFormat="1" ht="25.65" customHeight="1">
      <c r="A79" s="25"/>
      <c r="B79" s="248"/>
      <c r="C79" s="246" t="s">
        <v>28</v>
      </c>
      <c r="D79" s="43"/>
      <c r="E79" s="43"/>
      <c r="F79" s="247" t="str">
        <f>E15</f>
        <v>Město Zásmuky</v>
      </c>
      <c r="G79" s="43"/>
      <c r="H79" s="43"/>
      <c r="I79" s="246" t="s">
        <v>34</v>
      </c>
      <c r="J79" s="306" t="str">
        <f>E21</f>
        <v>SELLA&amp;AGRETA s.r.o.</v>
      </c>
      <c r="K79" s="43"/>
      <c r="L79" s="72"/>
      <c r="M79" s="135"/>
      <c r="N79" s="135"/>
      <c r="O79" s="135"/>
      <c r="P79" s="135"/>
      <c r="Q79" s="135"/>
      <c r="R79" s="135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135"/>
      <c r="AS79" s="135"/>
      <c r="AT79" s="135"/>
      <c r="AU79" s="135"/>
      <c r="AV79" s="135"/>
      <c r="AW79" s="135"/>
      <c r="AX79" s="135"/>
      <c r="AY79" s="135"/>
      <c r="AZ79" s="135"/>
      <c r="BA79" s="135"/>
      <c r="BB79" s="135"/>
      <c r="BC79" s="135"/>
      <c r="BD79" s="135"/>
      <c r="BE79" s="135"/>
      <c r="BF79" s="135"/>
      <c r="BG79" s="135"/>
      <c r="BH79" s="135"/>
      <c r="BI79" s="135"/>
      <c r="BJ79" s="135"/>
      <c r="BK79" s="135"/>
      <c r="BL79" s="135"/>
      <c r="BM79" s="135"/>
      <c r="BN79" s="135"/>
      <c r="BO79" s="135"/>
      <c r="BP79" s="135"/>
      <c r="BQ79" s="135"/>
      <c r="BR79" s="135"/>
      <c r="BS79" s="135"/>
      <c r="BT79" s="135"/>
      <c r="BU79" s="135"/>
      <c r="BV79" s="135"/>
      <c r="BW79" s="135"/>
      <c r="BX79" s="135"/>
      <c r="BY79" s="135"/>
      <c r="BZ79" s="135"/>
      <c r="CA79" s="135"/>
      <c r="CB79" s="135"/>
      <c r="CC79" s="251"/>
    </row>
    <row r="80" spans="1:81" s="2" customFormat="1" ht="15.15" customHeight="1">
      <c r="A80" s="25"/>
      <c r="B80" s="248"/>
      <c r="C80" s="246" t="s">
        <v>31</v>
      </c>
      <c r="D80" s="43"/>
      <c r="E80" s="43"/>
      <c r="F80" s="247" t="str">
        <f>IF(E18="","",E18)</f>
        <v>Společnost VZE &amp; FCC</v>
      </c>
      <c r="G80" s="43"/>
      <c r="H80" s="43"/>
      <c r="I80" s="246" t="s">
        <v>37</v>
      </c>
      <c r="J80" s="306" t="str">
        <f>E24</f>
        <v xml:space="preserve"> </v>
      </c>
      <c r="K80" s="43"/>
      <c r="L80" s="72"/>
      <c r="M80" s="135"/>
      <c r="N80" s="135"/>
      <c r="O80" s="135"/>
      <c r="P80" s="135"/>
      <c r="Q80" s="135"/>
      <c r="R80" s="135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135"/>
      <c r="AS80" s="135"/>
      <c r="AT80" s="135"/>
      <c r="AU80" s="135"/>
      <c r="AV80" s="135"/>
      <c r="AW80" s="135"/>
      <c r="AX80" s="135"/>
      <c r="AY80" s="135"/>
      <c r="AZ80" s="135"/>
      <c r="BA80" s="135"/>
      <c r="BB80" s="135"/>
      <c r="BC80" s="135"/>
      <c r="BD80" s="135"/>
      <c r="BE80" s="135"/>
      <c r="BF80" s="135"/>
      <c r="BG80" s="135"/>
      <c r="BH80" s="135"/>
      <c r="BI80" s="135"/>
      <c r="BJ80" s="135"/>
      <c r="BK80" s="135"/>
      <c r="BL80" s="135"/>
      <c r="BM80" s="135"/>
      <c r="BN80" s="135"/>
      <c r="BO80" s="135"/>
      <c r="BP80" s="135"/>
      <c r="BQ80" s="135"/>
      <c r="BR80" s="135"/>
      <c r="BS80" s="135"/>
      <c r="BT80" s="135"/>
      <c r="BU80" s="135"/>
      <c r="BV80" s="135"/>
      <c r="BW80" s="135"/>
      <c r="BX80" s="135"/>
      <c r="BY80" s="135"/>
      <c r="BZ80" s="135"/>
      <c r="CA80" s="135"/>
      <c r="CB80" s="135"/>
      <c r="CC80" s="251"/>
    </row>
    <row r="81" spans="1:81" s="2" customFormat="1" ht="10.35" customHeight="1">
      <c r="A81" s="25"/>
      <c r="B81" s="248"/>
      <c r="C81" s="43"/>
      <c r="D81" s="43"/>
      <c r="E81" s="43"/>
      <c r="F81" s="43"/>
      <c r="G81" s="43"/>
      <c r="H81" s="43"/>
      <c r="I81" s="43"/>
      <c r="J81" s="43"/>
      <c r="K81" s="43"/>
      <c r="L81" s="72"/>
      <c r="M81" s="135"/>
      <c r="N81" s="135"/>
      <c r="O81" s="135"/>
      <c r="P81" s="135"/>
      <c r="Q81" s="135"/>
      <c r="R81" s="135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135"/>
      <c r="AS81" s="135"/>
      <c r="AT81" s="135"/>
      <c r="AU81" s="135"/>
      <c r="AV81" s="135"/>
      <c r="AW81" s="135"/>
      <c r="AX81" s="135"/>
      <c r="AY81" s="135"/>
      <c r="AZ81" s="135"/>
      <c r="BA81" s="135"/>
      <c r="BB81" s="135"/>
      <c r="BC81" s="135"/>
      <c r="BD81" s="135"/>
      <c r="BE81" s="135"/>
      <c r="BF81" s="135"/>
      <c r="BG81" s="135"/>
      <c r="BH81" s="135"/>
      <c r="BI81" s="135"/>
      <c r="BJ81" s="135"/>
      <c r="BK81" s="135"/>
      <c r="BL81" s="135"/>
      <c r="BM81" s="135"/>
      <c r="BN81" s="135"/>
      <c r="BO81" s="135"/>
      <c r="BP81" s="135"/>
      <c r="BQ81" s="135"/>
      <c r="BR81" s="135"/>
      <c r="BS81" s="135"/>
      <c r="BT81" s="135"/>
      <c r="BU81" s="135"/>
      <c r="BV81" s="135"/>
      <c r="BW81" s="135"/>
      <c r="BX81" s="135"/>
      <c r="BY81" s="135"/>
      <c r="BZ81" s="135"/>
      <c r="CA81" s="135"/>
      <c r="CB81" s="135"/>
      <c r="CC81" s="251"/>
    </row>
    <row r="82" spans="1:81" s="11" customFormat="1" ht="38.4" customHeight="1">
      <c r="A82" s="97"/>
      <c r="B82" s="307"/>
      <c r="C82" s="99" t="s">
        <v>128</v>
      </c>
      <c r="D82" s="100" t="s">
        <v>59</v>
      </c>
      <c r="E82" s="100" t="s">
        <v>55</v>
      </c>
      <c r="F82" s="100" t="s">
        <v>56</v>
      </c>
      <c r="G82" s="100" t="s">
        <v>129</v>
      </c>
      <c r="H82" s="100" t="s">
        <v>130</v>
      </c>
      <c r="I82" s="100" t="s">
        <v>131</v>
      </c>
      <c r="J82" s="100" t="s">
        <v>118</v>
      </c>
      <c r="K82" s="101" t="s">
        <v>132</v>
      </c>
      <c r="L82" s="102"/>
      <c r="M82" s="47" t="s">
        <v>3</v>
      </c>
      <c r="N82" s="48" t="s">
        <v>44</v>
      </c>
      <c r="O82" s="48" t="s">
        <v>133</v>
      </c>
      <c r="P82" s="48" t="s">
        <v>134</v>
      </c>
      <c r="Q82" s="48" t="s">
        <v>135</v>
      </c>
      <c r="R82" s="48" t="s">
        <v>136</v>
      </c>
      <c r="S82" s="48" t="s">
        <v>137</v>
      </c>
      <c r="T82" s="49" t="s">
        <v>138</v>
      </c>
      <c r="U82" s="308"/>
      <c r="V82" s="308"/>
      <c r="W82" s="308"/>
      <c r="X82" s="308"/>
      <c r="Y82" s="308"/>
      <c r="Z82" s="308"/>
      <c r="AA82" s="308"/>
      <c r="AB82" s="308"/>
      <c r="AC82" s="308"/>
      <c r="AD82" s="308"/>
      <c r="AE82" s="308"/>
      <c r="AF82" s="309"/>
      <c r="AG82" s="309"/>
      <c r="AH82" s="309"/>
      <c r="AI82" s="309"/>
      <c r="AJ82" s="309"/>
      <c r="AK82" s="309"/>
      <c r="AL82" s="309"/>
      <c r="AM82" s="309"/>
      <c r="AN82" s="309"/>
      <c r="AO82" s="309"/>
      <c r="AP82" s="309"/>
      <c r="AQ82" s="309"/>
      <c r="AR82" s="309"/>
      <c r="AS82" s="309"/>
      <c r="AT82" s="309"/>
      <c r="AU82" s="309"/>
      <c r="AV82" s="309"/>
      <c r="AW82" s="309"/>
      <c r="AX82" s="309"/>
      <c r="AY82" s="309"/>
      <c r="AZ82" s="309"/>
      <c r="BA82" s="309"/>
      <c r="BB82" s="309"/>
      <c r="BC82" s="309"/>
      <c r="BD82" s="309"/>
      <c r="BE82" s="309"/>
      <c r="BF82" s="309"/>
      <c r="BG82" s="309"/>
      <c r="BH82" s="309"/>
      <c r="BI82" s="309"/>
      <c r="BJ82" s="309"/>
      <c r="BK82" s="309"/>
      <c r="BL82" s="309"/>
      <c r="BM82" s="309"/>
      <c r="BN82" s="309"/>
      <c r="BO82" s="309"/>
      <c r="BP82" s="309"/>
      <c r="BQ82" s="309"/>
      <c r="BR82" s="309"/>
      <c r="BS82" s="309"/>
      <c r="BT82" s="309"/>
      <c r="BU82" s="309"/>
      <c r="BV82" s="309"/>
      <c r="BW82" s="309"/>
      <c r="BX82" s="309"/>
      <c r="BY82" s="309"/>
      <c r="BZ82" s="309"/>
      <c r="CA82" s="202" t="s">
        <v>929</v>
      </c>
      <c r="CB82" s="202" t="s">
        <v>905</v>
      </c>
      <c r="CC82" s="310" t="s">
        <v>907</v>
      </c>
    </row>
    <row r="83" spans="1:81" s="2" customFormat="1" ht="22.8" customHeight="1">
      <c r="A83" s="25"/>
      <c r="B83" s="248"/>
      <c r="C83" s="276" t="s">
        <v>139</v>
      </c>
      <c r="D83" s="43"/>
      <c r="E83" s="43"/>
      <c r="F83" s="43"/>
      <c r="G83" s="43"/>
      <c r="H83" s="43"/>
      <c r="I83" s="43"/>
      <c r="J83" s="311">
        <f>BK83</f>
        <v>1029151.4</v>
      </c>
      <c r="K83" s="43"/>
      <c r="L83" s="26"/>
      <c r="M83" s="50"/>
      <c r="N83" s="41"/>
      <c r="O83" s="51"/>
      <c r="P83" s="104">
        <f>P84</f>
        <v>0</v>
      </c>
      <c r="Q83" s="51"/>
      <c r="R83" s="104">
        <f>R84</f>
        <v>118.66385000000001</v>
      </c>
      <c r="S83" s="51"/>
      <c r="T83" s="105">
        <f>T84</f>
        <v>0</v>
      </c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135"/>
      <c r="AS83" s="135"/>
      <c r="AT83" s="242" t="s">
        <v>73</v>
      </c>
      <c r="AU83" s="242" t="s">
        <v>119</v>
      </c>
      <c r="AV83" s="135"/>
      <c r="AW83" s="135"/>
      <c r="AX83" s="135"/>
      <c r="AY83" s="135"/>
      <c r="AZ83" s="135"/>
      <c r="BA83" s="135"/>
      <c r="BB83" s="135"/>
      <c r="BC83" s="135"/>
      <c r="BD83" s="135"/>
      <c r="BE83" s="135"/>
      <c r="BF83" s="135"/>
      <c r="BG83" s="135"/>
      <c r="BH83" s="135"/>
      <c r="BI83" s="135"/>
      <c r="BJ83" s="135"/>
      <c r="BK83" s="312">
        <f>BK84</f>
        <v>1029151.4</v>
      </c>
      <c r="BL83" s="135"/>
      <c r="BM83" s="135"/>
      <c r="BN83" s="135"/>
      <c r="BO83" s="135"/>
      <c r="BP83" s="135"/>
      <c r="BQ83" s="135"/>
      <c r="BR83" s="135"/>
      <c r="BS83" s="135"/>
      <c r="BT83" s="135"/>
      <c r="BU83" s="135"/>
      <c r="BV83" s="135"/>
      <c r="BW83" s="135"/>
      <c r="BX83" s="135"/>
      <c r="BY83" s="135"/>
      <c r="BZ83" s="135"/>
      <c r="CA83" s="135"/>
      <c r="CB83" s="311">
        <f>+SUM(CB86:CB132)</f>
        <v>1288221.3999999999</v>
      </c>
      <c r="CC83" s="251"/>
    </row>
    <row r="84" spans="1:81" s="12" customFormat="1" ht="25.95" customHeight="1">
      <c r="B84" s="313"/>
      <c r="C84" s="112"/>
      <c r="D84" s="314" t="s">
        <v>73</v>
      </c>
      <c r="E84" s="315" t="s">
        <v>140</v>
      </c>
      <c r="F84" s="315" t="s">
        <v>141</v>
      </c>
      <c r="G84" s="112"/>
      <c r="H84" s="112"/>
      <c r="I84" s="112"/>
      <c r="J84" s="316">
        <f>BK84</f>
        <v>1029151.4</v>
      </c>
      <c r="K84" s="112"/>
      <c r="L84" s="107"/>
      <c r="M84" s="111"/>
      <c r="N84" s="112"/>
      <c r="O84" s="112"/>
      <c r="P84" s="113">
        <f>P85+P113+P117</f>
        <v>0</v>
      </c>
      <c r="Q84" s="112"/>
      <c r="R84" s="113">
        <f>R85+R113+R117</f>
        <v>118.66385000000001</v>
      </c>
      <c r="S84" s="112"/>
      <c r="T84" s="114">
        <f>T85+T113+T117</f>
        <v>0</v>
      </c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O84" s="112"/>
      <c r="AP84" s="112"/>
      <c r="AQ84" s="112"/>
      <c r="AR84" s="314" t="s">
        <v>21</v>
      </c>
      <c r="AS84" s="112"/>
      <c r="AT84" s="317" t="s">
        <v>73</v>
      </c>
      <c r="AU84" s="317" t="s">
        <v>74</v>
      </c>
      <c r="AV84" s="112"/>
      <c r="AW84" s="112"/>
      <c r="AX84" s="112"/>
      <c r="AY84" s="314" t="s">
        <v>142</v>
      </c>
      <c r="AZ84" s="112"/>
      <c r="BA84" s="112"/>
      <c r="BB84" s="112"/>
      <c r="BC84" s="112"/>
      <c r="BD84" s="112"/>
      <c r="BE84" s="112"/>
      <c r="BF84" s="112"/>
      <c r="BG84" s="112"/>
      <c r="BH84" s="112"/>
      <c r="BI84" s="112"/>
      <c r="BJ84" s="112"/>
      <c r="BK84" s="318">
        <f>BK85+BK113+BK117</f>
        <v>1029151.4</v>
      </c>
      <c r="BL84" s="112"/>
      <c r="BM84" s="112"/>
      <c r="BN84" s="112"/>
      <c r="BO84" s="112"/>
      <c r="BP84" s="112"/>
      <c r="BQ84" s="112"/>
      <c r="BR84" s="112"/>
      <c r="BS84" s="112"/>
      <c r="BT84" s="112"/>
      <c r="BU84" s="112"/>
      <c r="BV84" s="112"/>
      <c r="BW84" s="112"/>
      <c r="BX84" s="112"/>
      <c r="BY84" s="112"/>
      <c r="BZ84" s="112"/>
      <c r="CA84" s="112"/>
      <c r="CB84" s="112"/>
      <c r="CC84" s="319"/>
    </row>
    <row r="85" spans="1:81" s="12" customFormat="1" ht="22.8" customHeight="1">
      <c r="B85" s="313"/>
      <c r="C85" s="112"/>
      <c r="D85" s="314" t="s">
        <v>73</v>
      </c>
      <c r="E85" s="320" t="s">
        <v>21</v>
      </c>
      <c r="F85" s="320" t="s">
        <v>143</v>
      </c>
      <c r="G85" s="112"/>
      <c r="H85" s="112"/>
      <c r="I85" s="112"/>
      <c r="J85" s="321">
        <f>BK85</f>
        <v>963940</v>
      </c>
      <c r="K85" s="112"/>
      <c r="L85" s="107"/>
      <c r="M85" s="111"/>
      <c r="N85" s="112"/>
      <c r="O85" s="112"/>
      <c r="P85" s="113">
        <f>SUM(P86:P112)</f>
        <v>0</v>
      </c>
      <c r="Q85" s="112"/>
      <c r="R85" s="113">
        <f>SUM(R86:R112)</f>
        <v>7.8500000000000011E-3</v>
      </c>
      <c r="S85" s="112"/>
      <c r="T85" s="114">
        <f>SUM(T86:T112)</f>
        <v>0</v>
      </c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112"/>
      <c r="AP85" s="112"/>
      <c r="AQ85" s="112"/>
      <c r="AR85" s="314" t="s">
        <v>21</v>
      </c>
      <c r="AS85" s="112"/>
      <c r="AT85" s="317" t="s">
        <v>73</v>
      </c>
      <c r="AU85" s="317" t="s">
        <v>21</v>
      </c>
      <c r="AV85" s="112"/>
      <c r="AW85" s="112"/>
      <c r="AX85" s="112"/>
      <c r="AY85" s="314" t="s">
        <v>142</v>
      </c>
      <c r="AZ85" s="112"/>
      <c r="BA85" s="112"/>
      <c r="BB85" s="112"/>
      <c r="BC85" s="112"/>
      <c r="BD85" s="112"/>
      <c r="BE85" s="112"/>
      <c r="BF85" s="112"/>
      <c r="BG85" s="112"/>
      <c r="BH85" s="112"/>
      <c r="BI85" s="112"/>
      <c r="BJ85" s="112"/>
      <c r="BK85" s="318">
        <f>SUM(BK86:BK112)</f>
        <v>963940</v>
      </c>
      <c r="BL85" s="112"/>
      <c r="BM85" s="112"/>
      <c r="BN85" s="112"/>
      <c r="BO85" s="112"/>
      <c r="BP85" s="112"/>
      <c r="BQ85" s="112"/>
      <c r="BR85" s="112"/>
      <c r="BS85" s="112"/>
      <c r="BT85" s="112"/>
      <c r="BU85" s="112"/>
      <c r="BV85" s="112"/>
      <c r="BW85" s="112"/>
      <c r="BX85" s="112"/>
      <c r="BY85" s="112"/>
      <c r="BZ85" s="112"/>
      <c r="CA85" s="112"/>
      <c r="CB85" s="112"/>
      <c r="CC85" s="319"/>
    </row>
    <row r="86" spans="1:81" s="2" customFormat="1" ht="16.5" customHeight="1">
      <c r="A86" s="25"/>
      <c r="B86" s="322"/>
      <c r="C86" s="120" t="s">
        <v>21</v>
      </c>
      <c r="D86" s="120" t="s">
        <v>144</v>
      </c>
      <c r="E86" s="121" t="s">
        <v>405</v>
      </c>
      <c r="F86" s="122" t="s">
        <v>406</v>
      </c>
      <c r="G86" s="123" t="s">
        <v>147</v>
      </c>
      <c r="H86" s="124">
        <v>1.6E-2</v>
      </c>
      <c r="I86" s="125">
        <v>21000</v>
      </c>
      <c r="J86" s="125">
        <f>ROUND(I86*H86,2)</f>
        <v>336</v>
      </c>
      <c r="K86" s="122" t="s">
        <v>3</v>
      </c>
      <c r="L86" s="26"/>
      <c r="M86" s="126" t="s">
        <v>3</v>
      </c>
      <c r="N86" s="127" t="s">
        <v>45</v>
      </c>
      <c r="O86" s="128">
        <v>0</v>
      </c>
      <c r="P86" s="128">
        <f>O86*H86</f>
        <v>0</v>
      </c>
      <c r="Q86" s="128">
        <v>0</v>
      </c>
      <c r="R86" s="128">
        <f>Q86*H86</f>
        <v>0</v>
      </c>
      <c r="S86" s="128">
        <v>0</v>
      </c>
      <c r="T86" s="129">
        <f>S86*H86</f>
        <v>0</v>
      </c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135"/>
      <c r="AG86" s="135"/>
      <c r="AH86" s="135"/>
      <c r="AI86" s="135"/>
      <c r="AJ86" s="135"/>
      <c r="AK86" s="135"/>
      <c r="AL86" s="135"/>
      <c r="AM86" s="135"/>
      <c r="AN86" s="135"/>
      <c r="AO86" s="135"/>
      <c r="AP86" s="135"/>
      <c r="AQ86" s="135"/>
      <c r="AR86" s="323" t="s">
        <v>148</v>
      </c>
      <c r="AS86" s="135"/>
      <c r="AT86" s="323" t="s">
        <v>144</v>
      </c>
      <c r="AU86" s="323" t="s">
        <v>84</v>
      </c>
      <c r="AV86" s="135"/>
      <c r="AW86" s="135"/>
      <c r="AX86" s="135"/>
      <c r="AY86" s="242" t="s">
        <v>142</v>
      </c>
      <c r="AZ86" s="135"/>
      <c r="BA86" s="135"/>
      <c r="BB86" s="135"/>
      <c r="BC86" s="135"/>
      <c r="BD86" s="135"/>
      <c r="BE86" s="324">
        <f>IF(N86="základní",J86,0)</f>
        <v>336</v>
      </c>
      <c r="BF86" s="324">
        <f>IF(N86="snížená",J86,0)</f>
        <v>0</v>
      </c>
      <c r="BG86" s="324">
        <f>IF(N86="zákl. přenesená",J86,0)</f>
        <v>0</v>
      </c>
      <c r="BH86" s="324">
        <f>IF(N86="sníž. přenesená",J86,0)</f>
        <v>0</v>
      </c>
      <c r="BI86" s="324">
        <f>IF(N86="nulová",J86,0)</f>
        <v>0</v>
      </c>
      <c r="BJ86" s="242" t="s">
        <v>21</v>
      </c>
      <c r="BK86" s="324">
        <f>ROUND(I86*H86,2)</f>
        <v>336</v>
      </c>
      <c r="BL86" s="242" t="s">
        <v>148</v>
      </c>
      <c r="BM86" s="323" t="s">
        <v>407</v>
      </c>
      <c r="BN86" s="135"/>
      <c r="BO86" s="135"/>
      <c r="BP86" s="135"/>
      <c r="BQ86" s="135"/>
      <c r="BR86" s="135"/>
      <c r="BS86" s="135"/>
      <c r="BT86" s="135"/>
      <c r="BU86" s="135"/>
      <c r="BV86" s="135"/>
      <c r="BW86" s="135"/>
      <c r="BX86" s="135"/>
      <c r="BY86" s="135"/>
      <c r="BZ86" s="135"/>
      <c r="CA86" s="173">
        <f>+H86</f>
        <v>1.6E-2</v>
      </c>
      <c r="CB86" s="125">
        <f>+CA86*I86</f>
        <v>336</v>
      </c>
      <c r="CC86" s="325" t="s">
        <v>906</v>
      </c>
    </row>
    <row r="87" spans="1:81" s="13" customFormat="1" ht="20.399999999999999">
      <c r="B87" s="326"/>
      <c r="C87" s="141"/>
      <c r="D87" s="327" t="s">
        <v>152</v>
      </c>
      <c r="E87" s="328" t="s">
        <v>3</v>
      </c>
      <c r="F87" s="329" t="s">
        <v>408</v>
      </c>
      <c r="G87" s="141"/>
      <c r="H87" s="330">
        <v>1.5599999999999999E-2</v>
      </c>
      <c r="I87" s="141"/>
      <c r="J87" s="141"/>
      <c r="K87" s="141"/>
      <c r="L87" s="136"/>
      <c r="M87" s="140"/>
      <c r="N87" s="141"/>
      <c r="O87" s="141"/>
      <c r="P87" s="141"/>
      <c r="Q87" s="141"/>
      <c r="R87" s="141"/>
      <c r="S87" s="141"/>
      <c r="T87" s="142"/>
      <c r="U87" s="141"/>
      <c r="V87" s="141"/>
      <c r="W87" s="141"/>
      <c r="X87" s="141"/>
      <c r="Y87" s="141"/>
      <c r="Z87" s="141"/>
      <c r="AA87" s="141"/>
      <c r="AB87" s="141"/>
      <c r="AC87" s="141"/>
      <c r="AD87" s="141"/>
      <c r="AE87" s="141"/>
      <c r="AF87" s="141"/>
      <c r="AG87" s="141"/>
      <c r="AH87" s="141"/>
      <c r="AI87" s="141"/>
      <c r="AJ87" s="141"/>
      <c r="AK87" s="141"/>
      <c r="AL87" s="141"/>
      <c r="AM87" s="141"/>
      <c r="AN87" s="141"/>
      <c r="AO87" s="141"/>
      <c r="AP87" s="141"/>
      <c r="AQ87" s="141"/>
      <c r="AR87" s="141"/>
      <c r="AS87" s="141"/>
      <c r="AT87" s="328" t="s">
        <v>152</v>
      </c>
      <c r="AU87" s="328" t="s">
        <v>84</v>
      </c>
      <c r="AV87" s="141" t="s">
        <v>84</v>
      </c>
      <c r="AW87" s="141" t="s">
        <v>33</v>
      </c>
      <c r="AX87" s="141" t="s">
        <v>21</v>
      </c>
      <c r="AY87" s="328" t="s">
        <v>142</v>
      </c>
      <c r="AZ87" s="141"/>
      <c r="BA87" s="141"/>
      <c r="BB87" s="141"/>
      <c r="BC87" s="141"/>
      <c r="BD87" s="141"/>
      <c r="BE87" s="141"/>
      <c r="BF87" s="141"/>
      <c r="BG87" s="141"/>
      <c r="BH87" s="141"/>
      <c r="BI87" s="141"/>
      <c r="BJ87" s="141"/>
      <c r="BK87" s="141"/>
      <c r="BL87" s="141"/>
      <c r="BM87" s="141"/>
      <c r="BN87" s="141"/>
      <c r="BO87" s="141"/>
      <c r="BP87" s="141"/>
      <c r="BQ87" s="141"/>
      <c r="BR87" s="141"/>
      <c r="BS87" s="141"/>
      <c r="BT87" s="141"/>
      <c r="BU87" s="141"/>
      <c r="BV87" s="141"/>
      <c r="BW87" s="141"/>
      <c r="BX87" s="141"/>
      <c r="BY87" s="141"/>
      <c r="BZ87" s="141"/>
      <c r="CA87" s="173"/>
      <c r="CB87" s="125"/>
      <c r="CC87" s="325"/>
    </row>
    <row r="88" spans="1:81" s="2" customFormat="1" ht="21.75" customHeight="1">
      <c r="A88" s="25"/>
      <c r="B88" s="322"/>
      <c r="C88" s="120" t="s">
        <v>84</v>
      </c>
      <c r="D88" s="120" t="s">
        <v>144</v>
      </c>
      <c r="E88" s="121" t="s">
        <v>409</v>
      </c>
      <c r="F88" s="122" t="s">
        <v>410</v>
      </c>
      <c r="G88" s="123" t="s">
        <v>156</v>
      </c>
      <c r="H88" s="124">
        <v>156</v>
      </c>
      <c r="I88" s="125">
        <v>30</v>
      </c>
      <c r="J88" s="125">
        <f>ROUND(I88*H88,2)</f>
        <v>4680</v>
      </c>
      <c r="K88" s="122" t="s">
        <v>3</v>
      </c>
      <c r="L88" s="26"/>
      <c r="M88" s="126" t="s">
        <v>3</v>
      </c>
      <c r="N88" s="127" t="s">
        <v>45</v>
      </c>
      <c r="O88" s="128">
        <v>0</v>
      </c>
      <c r="P88" s="128">
        <f>O88*H88</f>
        <v>0</v>
      </c>
      <c r="Q88" s="128">
        <v>0</v>
      </c>
      <c r="R88" s="128">
        <f>Q88*H88</f>
        <v>0</v>
      </c>
      <c r="S88" s="128">
        <v>0</v>
      </c>
      <c r="T88" s="129">
        <f>S88*H88</f>
        <v>0</v>
      </c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135"/>
      <c r="AG88" s="135"/>
      <c r="AH88" s="135"/>
      <c r="AI88" s="135"/>
      <c r="AJ88" s="135"/>
      <c r="AK88" s="135"/>
      <c r="AL88" s="135"/>
      <c r="AM88" s="135"/>
      <c r="AN88" s="135"/>
      <c r="AO88" s="135"/>
      <c r="AP88" s="135"/>
      <c r="AQ88" s="135"/>
      <c r="AR88" s="323" t="s">
        <v>148</v>
      </c>
      <c r="AS88" s="135"/>
      <c r="AT88" s="323" t="s">
        <v>144</v>
      </c>
      <c r="AU88" s="323" t="s">
        <v>84</v>
      </c>
      <c r="AV88" s="135"/>
      <c r="AW88" s="135"/>
      <c r="AX88" s="135"/>
      <c r="AY88" s="242" t="s">
        <v>142</v>
      </c>
      <c r="AZ88" s="135"/>
      <c r="BA88" s="135"/>
      <c r="BB88" s="135"/>
      <c r="BC88" s="135"/>
      <c r="BD88" s="135"/>
      <c r="BE88" s="324">
        <f>IF(N88="základní",J88,0)</f>
        <v>4680</v>
      </c>
      <c r="BF88" s="324">
        <f>IF(N88="snížená",J88,0)</f>
        <v>0</v>
      </c>
      <c r="BG88" s="324">
        <f>IF(N88="zákl. přenesená",J88,0)</f>
        <v>0</v>
      </c>
      <c r="BH88" s="324">
        <f>IF(N88="sníž. přenesená",J88,0)</f>
        <v>0</v>
      </c>
      <c r="BI88" s="324">
        <f>IF(N88="nulová",J88,0)</f>
        <v>0</v>
      </c>
      <c r="BJ88" s="242" t="s">
        <v>21</v>
      </c>
      <c r="BK88" s="324">
        <f>ROUND(I88*H88,2)</f>
        <v>4680</v>
      </c>
      <c r="BL88" s="242" t="s">
        <v>148</v>
      </c>
      <c r="BM88" s="323" t="s">
        <v>411</v>
      </c>
      <c r="BN88" s="135"/>
      <c r="BO88" s="135"/>
      <c r="BP88" s="135"/>
      <c r="BQ88" s="135"/>
      <c r="BR88" s="135"/>
      <c r="BS88" s="135"/>
      <c r="BT88" s="135"/>
      <c r="BU88" s="135"/>
      <c r="BV88" s="135"/>
      <c r="BW88" s="135"/>
      <c r="BX88" s="135"/>
      <c r="BY88" s="135"/>
      <c r="BZ88" s="135"/>
      <c r="CA88" s="173">
        <f t="shared" ref="CA88:CA120" si="0">+H88</f>
        <v>156</v>
      </c>
      <c r="CB88" s="125">
        <f t="shared" ref="CB88:CB120" si="1">+CA88*I88</f>
        <v>4680</v>
      </c>
      <c r="CC88" s="325" t="s">
        <v>906</v>
      </c>
    </row>
    <row r="89" spans="1:81" s="13" customFormat="1" ht="20.399999999999999">
      <c r="B89" s="326"/>
      <c r="C89" s="141"/>
      <c r="D89" s="327" t="s">
        <v>152</v>
      </c>
      <c r="E89" s="328" t="s">
        <v>3</v>
      </c>
      <c r="F89" s="329" t="s">
        <v>412</v>
      </c>
      <c r="G89" s="141"/>
      <c r="H89" s="330">
        <v>156</v>
      </c>
      <c r="I89" s="141"/>
      <c r="J89" s="141"/>
      <c r="K89" s="141"/>
      <c r="L89" s="136"/>
      <c r="M89" s="140"/>
      <c r="N89" s="141"/>
      <c r="O89" s="141"/>
      <c r="P89" s="141"/>
      <c r="Q89" s="141"/>
      <c r="R89" s="141"/>
      <c r="S89" s="141"/>
      <c r="T89" s="142"/>
      <c r="U89" s="141"/>
      <c r="V89" s="141"/>
      <c r="W89" s="141"/>
      <c r="X89" s="141"/>
      <c r="Y89" s="141"/>
      <c r="Z89" s="141"/>
      <c r="AA89" s="141"/>
      <c r="AB89" s="141"/>
      <c r="AC89" s="141"/>
      <c r="AD89" s="141"/>
      <c r="AE89" s="141"/>
      <c r="AF89" s="141"/>
      <c r="AG89" s="141"/>
      <c r="AH89" s="141"/>
      <c r="AI89" s="141"/>
      <c r="AJ89" s="141"/>
      <c r="AK89" s="141"/>
      <c r="AL89" s="141"/>
      <c r="AM89" s="141"/>
      <c r="AN89" s="141"/>
      <c r="AO89" s="141"/>
      <c r="AP89" s="141"/>
      <c r="AQ89" s="141"/>
      <c r="AR89" s="141"/>
      <c r="AS89" s="141"/>
      <c r="AT89" s="328" t="s">
        <v>152</v>
      </c>
      <c r="AU89" s="328" t="s">
        <v>84</v>
      </c>
      <c r="AV89" s="141" t="s">
        <v>84</v>
      </c>
      <c r="AW89" s="141" t="s">
        <v>33</v>
      </c>
      <c r="AX89" s="141" t="s">
        <v>21</v>
      </c>
      <c r="AY89" s="328" t="s">
        <v>142</v>
      </c>
      <c r="AZ89" s="141"/>
      <c r="BA89" s="141"/>
      <c r="BB89" s="141"/>
      <c r="BC89" s="141"/>
      <c r="BD89" s="141"/>
      <c r="BE89" s="141"/>
      <c r="BF89" s="141"/>
      <c r="BG89" s="141"/>
      <c r="BH89" s="141"/>
      <c r="BI89" s="141"/>
      <c r="BJ89" s="141"/>
      <c r="BK89" s="141"/>
      <c r="BL89" s="141"/>
      <c r="BM89" s="141"/>
      <c r="BN89" s="141"/>
      <c r="BO89" s="141"/>
      <c r="BP89" s="141"/>
      <c r="BQ89" s="141"/>
      <c r="BR89" s="141"/>
      <c r="BS89" s="141"/>
      <c r="BT89" s="141"/>
      <c r="BU89" s="141"/>
      <c r="BV89" s="141"/>
      <c r="BW89" s="141"/>
      <c r="BX89" s="141"/>
      <c r="BY89" s="141"/>
      <c r="BZ89" s="141"/>
      <c r="CA89" s="173"/>
      <c r="CB89" s="125"/>
      <c r="CC89" s="325"/>
    </row>
    <row r="90" spans="1:81" s="2" customFormat="1" ht="21.75" customHeight="1">
      <c r="A90" s="25"/>
      <c r="B90" s="322"/>
      <c r="C90" s="120" t="s">
        <v>159</v>
      </c>
      <c r="D90" s="120" t="s">
        <v>144</v>
      </c>
      <c r="E90" s="121" t="s">
        <v>413</v>
      </c>
      <c r="F90" s="122" t="s">
        <v>414</v>
      </c>
      <c r="G90" s="123" t="s">
        <v>156</v>
      </c>
      <c r="H90" s="124">
        <v>156</v>
      </c>
      <c r="I90" s="125">
        <v>30</v>
      </c>
      <c r="J90" s="125">
        <f>ROUND(I90*H90,2)</f>
        <v>4680</v>
      </c>
      <c r="K90" s="122" t="s">
        <v>3</v>
      </c>
      <c r="L90" s="26"/>
      <c r="M90" s="126" t="s">
        <v>3</v>
      </c>
      <c r="N90" s="127" t="s">
        <v>45</v>
      </c>
      <c r="O90" s="128">
        <v>0</v>
      </c>
      <c r="P90" s="128">
        <f>O90*H90</f>
        <v>0</v>
      </c>
      <c r="Q90" s="128">
        <v>5.0000000000000002E-5</v>
      </c>
      <c r="R90" s="128">
        <f>Q90*H90</f>
        <v>7.8000000000000005E-3</v>
      </c>
      <c r="S90" s="128">
        <v>0</v>
      </c>
      <c r="T90" s="129">
        <f>S90*H90</f>
        <v>0</v>
      </c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135"/>
      <c r="AG90" s="135"/>
      <c r="AH90" s="135"/>
      <c r="AI90" s="135"/>
      <c r="AJ90" s="135"/>
      <c r="AK90" s="135"/>
      <c r="AL90" s="135"/>
      <c r="AM90" s="135"/>
      <c r="AN90" s="135"/>
      <c r="AO90" s="135"/>
      <c r="AP90" s="135"/>
      <c r="AQ90" s="135"/>
      <c r="AR90" s="323" t="s">
        <v>148</v>
      </c>
      <c r="AS90" s="135"/>
      <c r="AT90" s="323" t="s">
        <v>144</v>
      </c>
      <c r="AU90" s="323" t="s">
        <v>84</v>
      </c>
      <c r="AV90" s="135"/>
      <c r="AW90" s="135"/>
      <c r="AX90" s="135"/>
      <c r="AY90" s="242" t="s">
        <v>142</v>
      </c>
      <c r="AZ90" s="135"/>
      <c r="BA90" s="135"/>
      <c r="BB90" s="135"/>
      <c r="BC90" s="135"/>
      <c r="BD90" s="135"/>
      <c r="BE90" s="324">
        <f>IF(N90="základní",J90,0)</f>
        <v>4680</v>
      </c>
      <c r="BF90" s="324">
        <f>IF(N90="snížená",J90,0)</f>
        <v>0</v>
      </c>
      <c r="BG90" s="324">
        <f>IF(N90="zákl. přenesená",J90,0)</f>
        <v>0</v>
      </c>
      <c r="BH90" s="324">
        <f>IF(N90="sníž. přenesená",J90,0)</f>
        <v>0</v>
      </c>
      <c r="BI90" s="324">
        <f>IF(N90="nulová",J90,0)</f>
        <v>0</v>
      </c>
      <c r="BJ90" s="242" t="s">
        <v>21</v>
      </c>
      <c r="BK90" s="324">
        <f>ROUND(I90*H90,2)</f>
        <v>4680</v>
      </c>
      <c r="BL90" s="242" t="s">
        <v>148</v>
      </c>
      <c r="BM90" s="323" t="s">
        <v>415</v>
      </c>
      <c r="BN90" s="135"/>
      <c r="BO90" s="135"/>
      <c r="BP90" s="135"/>
      <c r="BQ90" s="135"/>
      <c r="BR90" s="135"/>
      <c r="BS90" s="135"/>
      <c r="BT90" s="135"/>
      <c r="BU90" s="135"/>
      <c r="BV90" s="135"/>
      <c r="BW90" s="135"/>
      <c r="BX90" s="135"/>
      <c r="BY90" s="135"/>
      <c r="BZ90" s="135"/>
      <c r="CA90" s="173">
        <f t="shared" si="0"/>
        <v>156</v>
      </c>
      <c r="CB90" s="125">
        <f t="shared" si="1"/>
        <v>4680</v>
      </c>
      <c r="CC90" s="325" t="s">
        <v>906</v>
      </c>
    </row>
    <row r="91" spans="1:81" s="13" customFormat="1" ht="11.4">
      <c r="B91" s="326"/>
      <c r="C91" s="141"/>
      <c r="D91" s="327" t="s">
        <v>152</v>
      </c>
      <c r="E91" s="328" t="s">
        <v>3</v>
      </c>
      <c r="F91" s="329" t="s">
        <v>416</v>
      </c>
      <c r="G91" s="141"/>
      <c r="H91" s="330">
        <v>156</v>
      </c>
      <c r="I91" s="141"/>
      <c r="J91" s="141"/>
      <c r="K91" s="141"/>
      <c r="L91" s="136"/>
      <c r="M91" s="140"/>
      <c r="N91" s="141"/>
      <c r="O91" s="141"/>
      <c r="P91" s="141"/>
      <c r="Q91" s="141"/>
      <c r="R91" s="141"/>
      <c r="S91" s="141"/>
      <c r="T91" s="142"/>
      <c r="U91" s="141"/>
      <c r="V91" s="141"/>
      <c r="W91" s="141"/>
      <c r="X91" s="141"/>
      <c r="Y91" s="141"/>
      <c r="Z91" s="141"/>
      <c r="AA91" s="141"/>
      <c r="AB91" s="141"/>
      <c r="AC91" s="141"/>
      <c r="AD91" s="141"/>
      <c r="AE91" s="141"/>
      <c r="AF91" s="141"/>
      <c r="AG91" s="141"/>
      <c r="AH91" s="141"/>
      <c r="AI91" s="141"/>
      <c r="AJ91" s="141"/>
      <c r="AK91" s="141"/>
      <c r="AL91" s="141"/>
      <c r="AM91" s="141"/>
      <c r="AN91" s="141"/>
      <c r="AO91" s="141"/>
      <c r="AP91" s="141"/>
      <c r="AQ91" s="141"/>
      <c r="AR91" s="141"/>
      <c r="AS91" s="141"/>
      <c r="AT91" s="328" t="s">
        <v>152</v>
      </c>
      <c r="AU91" s="328" t="s">
        <v>84</v>
      </c>
      <c r="AV91" s="141" t="s">
        <v>84</v>
      </c>
      <c r="AW91" s="141" t="s">
        <v>33</v>
      </c>
      <c r="AX91" s="141" t="s">
        <v>21</v>
      </c>
      <c r="AY91" s="328" t="s">
        <v>142</v>
      </c>
      <c r="AZ91" s="141"/>
      <c r="BA91" s="141"/>
      <c r="BB91" s="141"/>
      <c r="BC91" s="141"/>
      <c r="BD91" s="141"/>
      <c r="BE91" s="141"/>
      <c r="BF91" s="141"/>
      <c r="BG91" s="141"/>
      <c r="BH91" s="141"/>
      <c r="BI91" s="141"/>
      <c r="BJ91" s="141"/>
      <c r="BK91" s="141"/>
      <c r="BL91" s="141"/>
      <c r="BM91" s="141"/>
      <c r="BN91" s="141"/>
      <c r="BO91" s="141"/>
      <c r="BP91" s="141"/>
      <c r="BQ91" s="141"/>
      <c r="BR91" s="141"/>
      <c r="BS91" s="141"/>
      <c r="BT91" s="141"/>
      <c r="BU91" s="141"/>
      <c r="BV91" s="141"/>
      <c r="BW91" s="141"/>
      <c r="BX91" s="141"/>
      <c r="BY91" s="141"/>
      <c r="BZ91" s="141"/>
      <c r="CA91" s="173"/>
      <c r="CB91" s="125"/>
      <c r="CC91" s="325"/>
    </row>
    <row r="92" spans="1:81" s="2" customFormat="1" ht="16.5" customHeight="1">
      <c r="A92" s="25"/>
      <c r="B92" s="322"/>
      <c r="C92" s="120" t="s">
        <v>148</v>
      </c>
      <c r="D92" s="120" t="s">
        <v>144</v>
      </c>
      <c r="E92" s="121" t="s">
        <v>163</v>
      </c>
      <c r="F92" s="122" t="s">
        <v>417</v>
      </c>
      <c r="G92" s="123" t="s">
        <v>165</v>
      </c>
      <c r="H92" s="124">
        <v>5</v>
      </c>
      <c r="I92" s="125">
        <v>300</v>
      </c>
      <c r="J92" s="125">
        <f>ROUND(I92*H92,2)</f>
        <v>1500</v>
      </c>
      <c r="K92" s="122" t="s">
        <v>3</v>
      </c>
      <c r="L92" s="26"/>
      <c r="M92" s="126" t="s">
        <v>3</v>
      </c>
      <c r="N92" s="127" t="s">
        <v>45</v>
      </c>
      <c r="O92" s="128">
        <v>0</v>
      </c>
      <c r="P92" s="128">
        <f>O92*H92</f>
        <v>0</v>
      </c>
      <c r="Q92" s="128">
        <v>0</v>
      </c>
      <c r="R92" s="128">
        <f>Q92*H92</f>
        <v>0</v>
      </c>
      <c r="S92" s="128">
        <v>0</v>
      </c>
      <c r="T92" s="129">
        <f>S92*H92</f>
        <v>0</v>
      </c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323" t="s">
        <v>148</v>
      </c>
      <c r="AS92" s="135"/>
      <c r="AT92" s="323" t="s">
        <v>144</v>
      </c>
      <c r="AU92" s="323" t="s">
        <v>84</v>
      </c>
      <c r="AV92" s="135"/>
      <c r="AW92" s="135"/>
      <c r="AX92" s="135"/>
      <c r="AY92" s="242" t="s">
        <v>142</v>
      </c>
      <c r="AZ92" s="135"/>
      <c r="BA92" s="135"/>
      <c r="BB92" s="135"/>
      <c r="BC92" s="135"/>
      <c r="BD92" s="135"/>
      <c r="BE92" s="324">
        <f>IF(N92="základní",J92,0)</f>
        <v>1500</v>
      </c>
      <c r="BF92" s="324">
        <f>IF(N92="snížená",J92,0)</f>
        <v>0</v>
      </c>
      <c r="BG92" s="324">
        <f>IF(N92="zákl. přenesená",J92,0)</f>
        <v>0</v>
      </c>
      <c r="BH92" s="324">
        <f>IF(N92="sníž. přenesená",J92,0)</f>
        <v>0</v>
      </c>
      <c r="BI92" s="324">
        <f>IF(N92="nulová",J92,0)</f>
        <v>0</v>
      </c>
      <c r="BJ92" s="242" t="s">
        <v>21</v>
      </c>
      <c r="BK92" s="324">
        <f>ROUND(I92*H92,2)</f>
        <v>1500</v>
      </c>
      <c r="BL92" s="242" t="s">
        <v>148</v>
      </c>
      <c r="BM92" s="323" t="s">
        <v>418</v>
      </c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73">
        <f t="shared" si="0"/>
        <v>5</v>
      </c>
      <c r="CB92" s="125">
        <f t="shared" si="1"/>
        <v>1500</v>
      </c>
      <c r="CC92" s="325" t="s">
        <v>906</v>
      </c>
    </row>
    <row r="93" spans="1:81" s="2" customFormat="1" ht="16.5" customHeight="1">
      <c r="A93" s="25"/>
      <c r="B93" s="322"/>
      <c r="C93" s="120" t="s">
        <v>169</v>
      </c>
      <c r="D93" s="120" t="s">
        <v>144</v>
      </c>
      <c r="E93" s="121" t="s">
        <v>419</v>
      </c>
      <c r="F93" s="122" t="s">
        <v>171</v>
      </c>
      <c r="G93" s="123" t="s">
        <v>165</v>
      </c>
      <c r="H93" s="124">
        <v>5</v>
      </c>
      <c r="I93" s="125">
        <v>300</v>
      </c>
      <c r="J93" s="125">
        <f>ROUND(I93*H93,2)</f>
        <v>1500</v>
      </c>
      <c r="K93" s="122" t="s">
        <v>3</v>
      </c>
      <c r="L93" s="26"/>
      <c r="M93" s="126" t="s">
        <v>3</v>
      </c>
      <c r="N93" s="127" t="s">
        <v>45</v>
      </c>
      <c r="O93" s="128">
        <v>0</v>
      </c>
      <c r="P93" s="128">
        <f>O93*H93</f>
        <v>0</v>
      </c>
      <c r="Q93" s="128">
        <v>1.0000000000000001E-5</v>
      </c>
      <c r="R93" s="128">
        <f>Q93*H93</f>
        <v>5.0000000000000002E-5</v>
      </c>
      <c r="S93" s="128">
        <v>0</v>
      </c>
      <c r="T93" s="129">
        <f>S93*H93</f>
        <v>0</v>
      </c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323" t="s">
        <v>148</v>
      </c>
      <c r="AS93" s="135"/>
      <c r="AT93" s="323" t="s">
        <v>144</v>
      </c>
      <c r="AU93" s="323" t="s">
        <v>84</v>
      </c>
      <c r="AV93" s="135"/>
      <c r="AW93" s="135"/>
      <c r="AX93" s="135"/>
      <c r="AY93" s="242" t="s">
        <v>142</v>
      </c>
      <c r="AZ93" s="135"/>
      <c r="BA93" s="135"/>
      <c r="BB93" s="135"/>
      <c r="BC93" s="135"/>
      <c r="BD93" s="135"/>
      <c r="BE93" s="324">
        <f>IF(N93="základní",J93,0)</f>
        <v>1500</v>
      </c>
      <c r="BF93" s="324">
        <f>IF(N93="snížená",J93,0)</f>
        <v>0</v>
      </c>
      <c r="BG93" s="324">
        <f>IF(N93="zákl. přenesená",J93,0)</f>
        <v>0</v>
      </c>
      <c r="BH93" s="324">
        <f>IF(N93="sníž. přenesená",J93,0)</f>
        <v>0</v>
      </c>
      <c r="BI93" s="324">
        <f>IF(N93="nulová",J93,0)</f>
        <v>0</v>
      </c>
      <c r="BJ93" s="242" t="s">
        <v>21</v>
      </c>
      <c r="BK93" s="324">
        <f>ROUND(I93*H93,2)</f>
        <v>1500</v>
      </c>
      <c r="BL93" s="242" t="s">
        <v>148</v>
      </c>
      <c r="BM93" s="323" t="s">
        <v>420</v>
      </c>
      <c r="BN93" s="135"/>
      <c r="BO93" s="135"/>
      <c r="BP93" s="135"/>
      <c r="BQ93" s="135"/>
      <c r="BR93" s="135"/>
      <c r="BS93" s="135"/>
      <c r="BT93" s="135"/>
      <c r="BU93" s="135"/>
      <c r="BV93" s="135"/>
      <c r="BW93" s="135"/>
      <c r="BX93" s="135"/>
      <c r="BY93" s="135"/>
      <c r="BZ93" s="135"/>
      <c r="CA93" s="173">
        <f t="shared" si="0"/>
        <v>5</v>
      </c>
      <c r="CB93" s="125">
        <f t="shared" si="1"/>
        <v>1500</v>
      </c>
      <c r="CC93" s="325" t="s">
        <v>906</v>
      </c>
    </row>
    <row r="94" spans="1:81" s="2" customFormat="1" ht="16.5" customHeight="1">
      <c r="A94" s="25"/>
      <c r="B94" s="322"/>
      <c r="C94" s="120" t="s">
        <v>174</v>
      </c>
      <c r="D94" s="120" t="s">
        <v>144</v>
      </c>
      <c r="E94" s="121" t="s">
        <v>421</v>
      </c>
      <c r="F94" s="122" t="s">
        <v>422</v>
      </c>
      <c r="G94" s="123" t="s">
        <v>182</v>
      </c>
      <c r="H94" s="124">
        <v>45</v>
      </c>
      <c r="I94" s="125">
        <v>3280</v>
      </c>
      <c r="J94" s="125">
        <f>ROUND(I94*H94,2)</f>
        <v>147600</v>
      </c>
      <c r="K94" s="122" t="s">
        <v>3</v>
      </c>
      <c r="L94" s="26"/>
      <c r="M94" s="126" t="s">
        <v>3</v>
      </c>
      <c r="N94" s="127" t="s">
        <v>45</v>
      </c>
      <c r="O94" s="128">
        <v>0</v>
      </c>
      <c r="P94" s="128">
        <f>O94*H94</f>
        <v>0</v>
      </c>
      <c r="Q94" s="128">
        <v>0</v>
      </c>
      <c r="R94" s="128">
        <f>Q94*H94</f>
        <v>0</v>
      </c>
      <c r="S94" s="128">
        <v>0</v>
      </c>
      <c r="T94" s="129">
        <f>S94*H94</f>
        <v>0</v>
      </c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323" t="s">
        <v>148</v>
      </c>
      <c r="AS94" s="135"/>
      <c r="AT94" s="323" t="s">
        <v>144</v>
      </c>
      <c r="AU94" s="323" t="s">
        <v>84</v>
      </c>
      <c r="AV94" s="135"/>
      <c r="AW94" s="135"/>
      <c r="AX94" s="135"/>
      <c r="AY94" s="242" t="s">
        <v>142</v>
      </c>
      <c r="AZ94" s="135"/>
      <c r="BA94" s="135"/>
      <c r="BB94" s="135"/>
      <c r="BC94" s="135"/>
      <c r="BD94" s="135"/>
      <c r="BE94" s="324">
        <f>IF(N94="základní",J94,0)</f>
        <v>147600</v>
      </c>
      <c r="BF94" s="324">
        <f>IF(N94="snížená",J94,0)</f>
        <v>0</v>
      </c>
      <c r="BG94" s="324">
        <f>IF(N94="zákl. přenesená",J94,0)</f>
        <v>0</v>
      </c>
      <c r="BH94" s="324">
        <f>IF(N94="sníž. přenesená",J94,0)</f>
        <v>0</v>
      </c>
      <c r="BI94" s="324">
        <f>IF(N94="nulová",J94,0)</f>
        <v>0</v>
      </c>
      <c r="BJ94" s="242" t="s">
        <v>21</v>
      </c>
      <c r="BK94" s="324">
        <f>ROUND(I94*H94,2)</f>
        <v>147600</v>
      </c>
      <c r="BL94" s="242" t="s">
        <v>148</v>
      </c>
      <c r="BM94" s="323" t="s">
        <v>423</v>
      </c>
      <c r="BN94" s="135"/>
      <c r="BO94" s="135"/>
      <c r="BP94" s="135"/>
      <c r="BQ94" s="135"/>
      <c r="BR94" s="135"/>
      <c r="BS94" s="135"/>
      <c r="BT94" s="135"/>
      <c r="BU94" s="135"/>
      <c r="BV94" s="135"/>
      <c r="BW94" s="135"/>
      <c r="BX94" s="135"/>
      <c r="BY94" s="135"/>
      <c r="BZ94" s="135"/>
      <c r="CA94" s="173">
        <f t="shared" si="0"/>
        <v>45</v>
      </c>
      <c r="CB94" s="125">
        <f t="shared" si="1"/>
        <v>147600</v>
      </c>
      <c r="CC94" s="325" t="s">
        <v>906</v>
      </c>
    </row>
    <row r="95" spans="1:81" s="13" customFormat="1" ht="20.399999999999999">
      <c r="B95" s="326"/>
      <c r="C95" s="141"/>
      <c r="D95" s="327" t="s">
        <v>152</v>
      </c>
      <c r="E95" s="328" t="s">
        <v>3</v>
      </c>
      <c r="F95" s="329" t="s">
        <v>424</v>
      </c>
      <c r="G95" s="141"/>
      <c r="H95" s="330">
        <v>45</v>
      </c>
      <c r="I95" s="141"/>
      <c r="J95" s="141"/>
      <c r="K95" s="141"/>
      <c r="L95" s="136"/>
      <c r="M95" s="140"/>
      <c r="N95" s="141"/>
      <c r="O95" s="141"/>
      <c r="P95" s="141"/>
      <c r="Q95" s="141"/>
      <c r="R95" s="141"/>
      <c r="S95" s="141"/>
      <c r="T95" s="142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  <c r="AK95" s="141"/>
      <c r="AL95" s="141"/>
      <c r="AM95" s="141"/>
      <c r="AN95" s="141"/>
      <c r="AO95" s="141"/>
      <c r="AP95" s="141"/>
      <c r="AQ95" s="141"/>
      <c r="AR95" s="141"/>
      <c r="AS95" s="141"/>
      <c r="AT95" s="328" t="s">
        <v>152</v>
      </c>
      <c r="AU95" s="328" t="s">
        <v>84</v>
      </c>
      <c r="AV95" s="141" t="s">
        <v>84</v>
      </c>
      <c r="AW95" s="141" t="s">
        <v>33</v>
      </c>
      <c r="AX95" s="141" t="s">
        <v>21</v>
      </c>
      <c r="AY95" s="328" t="s">
        <v>142</v>
      </c>
      <c r="AZ95" s="141"/>
      <c r="BA95" s="141"/>
      <c r="BB95" s="141"/>
      <c r="BC95" s="141"/>
      <c r="BD95" s="141"/>
      <c r="BE95" s="141"/>
      <c r="BF95" s="141"/>
      <c r="BG95" s="141"/>
      <c r="BH95" s="141"/>
      <c r="BI95" s="141"/>
      <c r="BJ95" s="141"/>
      <c r="BK95" s="141"/>
      <c r="BL95" s="141"/>
      <c r="BM95" s="141"/>
      <c r="BN95" s="141"/>
      <c r="BO95" s="141"/>
      <c r="BP95" s="141"/>
      <c r="BQ95" s="141"/>
      <c r="BR95" s="141"/>
      <c r="BS95" s="141"/>
      <c r="BT95" s="141"/>
      <c r="BU95" s="141"/>
      <c r="BV95" s="141"/>
      <c r="BW95" s="141"/>
      <c r="BX95" s="141"/>
      <c r="BY95" s="141"/>
      <c r="BZ95" s="141"/>
      <c r="CA95" s="173"/>
      <c r="CB95" s="125"/>
      <c r="CC95" s="325"/>
    </row>
    <row r="96" spans="1:81" s="2" customFormat="1" ht="29.4" customHeight="1">
      <c r="A96" s="25"/>
      <c r="B96" s="322"/>
      <c r="C96" s="178" t="s">
        <v>179</v>
      </c>
      <c r="D96" s="178" t="s">
        <v>144</v>
      </c>
      <c r="E96" s="179" t="s">
        <v>425</v>
      </c>
      <c r="F96" s="180" t="s">
        <v>426</v>
      </c>
      <c r="G96" s="181" t="s">
        <v>182</v>
      </c>
      <c r="H96" s="182">
        <v>1200</v>
      </c>
      <c r="I96" s="183">
        <v>79</v>
      </c>
      <c r="J96" s="183">
        <f>ROUND(I96*H96,2)</f>
        <v>94800</v>
      </c>
      <c r="K96" s="180" t="s">
        <v>3</v>
      </c>
      <c r="L96" s="184"/>
      <c r="M96" s="185" t="s">
        <v>3</v>
      </c>
      <c r="N96" s="186" t="s">
        <v>45</v>
      </c>
      <c r="O96" s="187">
        <v>0</v>
      </c>
      <c r="P96" s="187">
        <f>O96*H96</f>
        <v>0</v>
      </c>
      <c r="Q96" s="187">
        <v>0</v>
      </c>
      <c r="R96" s="187">
        <f>Q96*H96</f>
        <v>0</v>
      </c>
      <c r="S96" s="187">
        <v>0</v>
      </c>
      <c r="T96" s="188">
        <f>S96*H96</f>
        <v>0</v>
      </c>
      <c r="U96" s="339"/>
      <c r="V96" s="339"/>
      <c r="W96" s="339"/>
      <c r="X96" s="339"/>
      <c r="Y96" s="339"/>
      <c r="Z96" s="339"/>
      <c r="AA96" s="339"/>
      <c r="AB96" s="339"/>
      <c r="AC96" s="339"/>
      <c r="AD96" s="339"/>
      <c r="AE96" s="339"/>
      <c r="AF96" s="340"/>
      <c r="AG96" s="340"/>
      <c r="AH96" s="340"/>
      <c r="AI96" s="340"/>
      <c r="AJ96" s="340"/>
      <c r="AK96" s="340"/>
      <c r="AL96" s="340"/>
      <c r="AM96" s="340"/>
      <c r="AN96" s="340"/>
      <c r="AO96" s="340"/>
      <c r="AP96" s="340"/>
      <c r="AQ96" s="340"/>
      <c r="AR96" s="341" t="s">
        <v>148</v>
      </c>
      <c r="AS96" s="340"/>
      <c r="AT96" s="341" t="s">
        <v>144</v>
      </c>
      <c r="AU96" s="341" t="s">
        <v>84</v>
      </c>
      <c r="AV96" s="340"/>
      <c r="AW96" s="340"/>
      <c r="AX96" s="340"/>
      <c r="AY96" s="342" t="s">
        <v>142</v>
      </c>
      <c r="AZ96" s="340"/>
      <c r="BA96" s="340"/>
      <c r="BB96" s="340"/>
      <c r="BC96" s="340"/>
      <c r="BD96" s="340"/>
      <c r="BE96" s="343">
        <f>IF(N96="základní",J96,0)</f>
        <v>94800</v>
      </c>
      <c r="BF96" s="343">
        <f>IF(N96="snížená",J96,0)</f>
        <v>0</v>
      </c>
      <c r="BG96" s="343">
        <f>IF(N96="zákl. přenesená",J96,0)</f>
        <v>0</v>
      </c>
      <c r="BH96" s="343">
        <f>IF(N96="sníž. přenesená",J96,0)</f>
        <v>0</v>
      </c>
      <c r="BI96" s="343">
        <f>IF(N96="nulová",J96,0)</f>
        <v>0</v>
      </c>
      <c r="BJ96" s="342" t="s">
        <v>21</v>
      </c>
      <c r="BK96" s="343">
        <f>ROUND(I96*H96,2)</f>
        <v>94800</v>
      </c>
      <c r="BL96" s="342" t="s">
        <v>148</v>
      </c>
      <c r="BM96" s="341" t="s">
        <v>427</v>
      </c>
      <c r="BN96" s="340"/>
      <c r="BO96" s="340"/>
      <c r="BP96" s="340"/>
      <c r="BQ96" s="340"/>
      <c r="BR96" s="340"/>
      <c r="BS96" s="340"/>
      <c r="BT96" s="340"/>
      <c r="BU96" s="340"/>
      <c r="BV96" s="340"/>
      <c r="BW96" s="340"/>
      <c r="BX96" s="340"/>
      <c r="BY96" s="340"/>
      <c r="BZ96" s="340"/>
      <c r="CA96" s="189">
        <v>530</v>
      </c>
      <c r="CB96" s="183">
        <f t="shared" si="1"/>
        <v>41870</v>
      </c>
      <c r="CC96" s="344" t="s">
        <v>909</v>
      </c>
    </row>
    <row r="97" spans="1:81" s="13" customFormat="1" ht="20.399999999999999">
      <c r="B97" s="326"/>
      <c r="C97" s="141"/>
      <c r="D97" s="327" t="s">
        <v>152</v>
      </c>
      <c r="E97" s="328" t="s">
        <v>3</v>
      </c>
      <c r="F97" s="329" t="s">
        <v>428</v>
      </c>
      <c r="G97" s="141"/>
      <c r="H97" s="330">
        <v>1200</v>
      </c>
      <c r="I97" s="141"/>
      <c r="J97" s="141"/>
      <c r="K97" s="141"/>
      <c r="L97" s="136"/>
      <c r="M97" s="140"/>
      <c r="N97" s="141"/>
      <c r="O97" s="141"/>
      <c r="P97" s="141"/>
      <c r="Q97" s="141"/>
      <c r="R97" s="141"/>
      <c r="S97" s="141"/>
      <c r="T97" s="142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1"/>
      <c r="AP97" s="141"/>
      <c r="AQ97" s="141"/>
      <c r="AR97" s="141"/>
      <c r="AS97" s="141"/>
      <c r="AT97" s="328" t="s">
        <v>152</v>
      </c>
      <c r="AU97" s="328" t="s">
        <v>84</v>
      </c>
      <c r="AV97" s="141" t="s">
        <v>84</v>
      </c>
      <c r="AW97" s="141" t="s">
        <v>33</v>
      </c>
      <c r="AX97" s="141" t="s">
        <v>21</v>
      </c>
      <c r="AY97" s="328" t="s">
        <v>142</v>
      </c>
      <c r="AZ97" s="141"/>
      <c r="BA97" s="141"/>
      <c r="BB97" s="141"/>
      <c r="BC97" s="141"/>
      <c r="BD97" s="141"/>
      <c r="BE97" s="141"/>
      <c r="BF97" s="141"/>
      <c r="BG97" s="141"/>
      <c r="BH97" s="141"/>
      <c r="BI97" s="141"/>
      <c r="BJ97" s="141"/>
      <c r="BK97" s="141"/>
      <c r="BL97" s="141"/>
      <c r="BM97" s="141"/>
      <c r="BN97" s="141"/>
      <c r="BO97" s="141"/>
      <c r="BP97" s="141"/>
      <c r="BQ97" s="141"/>
      <c r="BR97" s="141"/>
      <c r="BS97" s="141"/>
      <c r="BT97" s="141"/>
      <c r="BU97" s="141"/>
      <c r="BV97" s="141"/>
      <c r="BW97" s="141"/>
      <c r="BX97" s="141"/>
      <c r="BY97" s="141"/>
      <c r="BZ97" s="141"/>
      <c r="CA97" s="173"/>
      <c r="CB97" s="125"/>
      <c r="CC97" s="325"/>
    </row>
    <row r="98" spans="1:81" s="13" customFormat="1" ht="40.799999999999997">
      <c r="B98" s="326"/>
      <c r="C98" s="141"/>
      <c r="D98" s="327"/>
      <c r="E98" s="328"/>
      <c r="F98" s="349" t="s">
        <v>912</v>
      </c>
      <c r="G98" s="141"/>
      <c r="H98" s="330"/>
      <c r="I98" s="141"/>
      <c r="J98" s="141"/>
      <c r="K98" s="141"/>
      <c r="L98" s="136"/>
      <c r="M98" s="140"/>
      <c r="N98" s="141"/>
      <c r="O98" s="141"/>
      <c r="P98" s="141"/>
      <c r="Q98" s="141"/>
      <c r="R98" s="141"/>
      <c r="S98" s="141"/>
      <c r="T98" s="142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1"/>
      <c r="AP98" s="141"/>
      <c r="AQ98" s="141"/>
      <c r="AR98" s="141"/>
      <c r="AS98" s="141"/>
      <c r="AT98" s="328"/>
      <c r="AU98" s="328"/>
      <c r="AV98" s="141"/>
      <c r="AW98" s="141"/>
      <c r="AX98" s="141"/>
      <c r="AY98" s="328"/>
      <c r="AZ98" s="141"/>
      <c r="BA98" s="141"/>
      <c r="BB98" s="141"/>
      <c r="BC98" s="141"/>
      <c r="BD98" s="141"/>
      <c r="BE98" s="141"/>
      <c r="BF98" s="141"/>
      <c r="BG98" s="141"/>
      <c r="BH98" s="141"/>
      <c r="BI98" s="141"/>
      <c r="BJ98" s="141"/>
      <c r="BK98" s="141"/>
      <c r="BL98" s="141"/>
      <c r="BM98" s="141"/>
      <c r="BN98" s="141"/>
      <c r="BO98" s="141"/>
      <c r="BP98" s="141"/>
      <c r="BQ98" s="141"/>
      <c r="BR98" s="141"/>
      <c r="BS98" s="141"/>
      <c r="BT98" s="141"/>
      <c r="BU98" s="141"/>
      <c r="BV98" s="141"/>
      <c r="BW98" s="141"/>
      <c r="BX98" s="141"/>
      <c r="BY98" s="141"/>
      <c r="BZ98" s="141"/>
      <c r="CA98" s="173"/>
      <c r="CB98" s="125"/>
      <c r="CC98" s="325"/>
    </row>
    <row r="99" spans="1:81" s="2" customFormat="1" ht="31.8" customHeight="1">
      <c r="A99" s="25"/>
      <c r="B99" s="322"/>
      <c r="C99" s="178" t="s">
        <v>185</v>
      </c>
      <c r="D99" s="178" t="s">
        <v>144</v>
      </c>
      <c r="E99" s="179" t="s">
        <v>429</v>
      </c>
      <c r="F99" s="180" t="s">
        <v>430</v>
      </c>
      <c r="G99" s="181" t="s">
        <v>182</v>
      </c>
      <c r="H99" s="182">
        <v>1200</v>
      </c>
      <c r="I99" s="183">
        <v>30</v>
      </c>
      <c r="J99" s="183">
        <f>ROUND(I99*H99,2)</f>
        <v>36000</v>
      </c>
      <c r="K99" s="180" t="s">
        <v>3</v>
      </c>
      <c r="L99" s="184"/>
      <c r="M99" s="185" t="s">
        <v>3</v>
      </c>
      <c r="N99" s="186" t="s">
        <v>45</v>
      </c>
      <c r="O99" s="187">
        <v>0</v>
      </c>
      <c r="P99" s="187">
        <f>O99*H99</f>
        <v>0</v>
      </c>
      <c r="Q99" s="187">
        <v>0</v>
      </c>
      <c r="R99" s="187">
        <f>Q99*H99</f>
        <v>0</v>
      </c>
      <c r="S99" s="187">
        <v>0</v>
      </c>
      <c r="T99" s="188">
        <f>S99*H99</f>
        <v>0</v>
      </c>
      <c r="U99" s="339"/>
      <c r="V99" s="339"/>
      <c r="W99" s="339"/>
      <c r="X99" s="339"/>
      <c r="Y99" s="339"/>
      <c r="Z99" s="339"/>
      <c r="AA99" s="339"/>
      <c r="AB99" s="339"/>
      <c r="AC99" s="339"/>
      <c r="AD99" s="339"/>
      <c r="AE99" s="339"/>
      <c r="AF99" s="340"/>
      <c r="AG99" s="340"/>
      <c r="AH99" s="340"/>
      <c r="AI99" s="340"/>
      <c r="AJ99" s="340"/>
      <c r="AK99" s="340"/>
      <c r="AL99" s="340"/>
      <c r="AM99" s="340"/>
      <c r="AN99" s="340"/>
      <c r="AO99" s="340"/>
      <c r="AP99" s="340"/>
      <c r="AQ99" s="340"/>
      <c r="AR99" s="341" t="s">
        <v>148</v>
      </c>
      <c r="AS99" s="340"/>
      <c r="AT99" s="341" t="s">
        <v>144</v>
      </c>
      <c r="AU99" s="341" t="s">
        <v>84</v>
      </c>
      <c r="AV99" s="340"/>
      <c r="AW99" s="340"/>
      <c r="AX99" s="340"/>
      <c r="AY99" s="342" t="s">
        <v>142</v>
      </c>
      <c r="AZ99" s="340"/>
      <c r="BA99" s="340"/>
      <c r="BB99" s="340"/>
      <c r="BC99" s="340"/>
      <c r="BD99" s="340"/>
      <c r="BE99" s="343">
        <f>IF(N99="základní",J99,0)</f>
        <v>36000</v>
      </c>
      <c r="BF99" s="343">
        <f>IF(N99="snížená",J99,0)</f>
        <v>0</v>
      </c>
      <c r="BG99" s="343">
        <f>IF(N99="zákl. přenesená",J99,0)</f>
        <v>0</v>
      </c>
      <c r="BH99" s="343">
        <f>IF(N99="sníž. přenesená",J99,0)</f>
        <v>0</v>
      </c>
      <c r="BI99" s="343">
        <f>IF(N99="nulová",J99,0)</f>
        <v>0</v>
      </c>
      <c r="BJ99" s="342" t="s">
        <v>21</v>
      </c>
      <c r="BK99" s="343">
        <f>ROUND(I99*H99,2)</f>
        <v>36000</v>
      </c>
      <c r="BL99" s="342" t="s">
        <v>148</v>
      </c>
      <c r="BM99" s="341" t="s">
        <v>431</v>
      </c>
      <c r="BN99" s="340"/>
      <c r="BO99" s="340"/>
      <c r="BP99" s="340"/>
      <c r="BQ99" s="340"/>
      <c r="BR99" s="340"/>
      <c r="BS99" s="340"/>
      <c r="BT99" s="340"/>
      <c r="BU99" s="340"/>
      <c r="BV99" s="340"/>
      <c r="BW99" s="340"/>
      <c r="BX99" s="340"/>
      <c r="BY99" s="340"/>
      <c r="BZ99" s="340"/>
      <c r="CA99" s="189">
        <f>+CA96</f>
        <v>530</v>
      </c>
      <c r="CB99" s="183">
        <f t="shared" si="1"/>
        <v>15900</v>
      </c>
      <c r="CC99" s="350" t="s">
        <v>906</v>
      </c>
    </row>
    <row r="100" spans="1:81" s="13" customFormat="1" ht="11.4">
      <c r="B100" s="326"/>
      <c r="C100" s="141"/>
      <c r="D100" s="327" t="s">
        <v>152</v>
      </c>
      <c r="E100" s="328" t="s">
        <v>3</v>
      </c>
      <c r="F100" s="329" t="s">
        <v>278</v>
      </c>
      <c r="G100" s="141"/>
      <c r="H100" s="330">
        <v>1200</v>
      </c>
      <c r="I100" s="141"/>
      <c r="J100" s="141"/>
      <c r="K100" s="141"/>
      <c r="L100" s="136"/>
      <c r="M100" s="140"/>
      <c r="N100" s="141"/>
      <c r="O100" s="141"/>
      <c r="P100" s="141"/>
      <c r="Q100" s="141"/>
      <c r="R100" s="141"/>
      <c r="S100" s="141"/>
      <c r="T100" s="142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1"/>
      <c r="AL100" s="141"/>
      <c r="AM100" s="141"/>
      <c r="AN100" s="141"/>
      <c r="AO100" s="141"/>
      <c r="AP100" s="141"/>
      <c r="AQ100" s="141"/>
      <c r="AR100" s="141"/>
      <c r="AS100" s="141"/>
      <c r="AT100" s="328" t="s">
        <v>152</v>
      </c>
      <c r="AU100" s="328" t="s">
        <v>84</v>
      </c>
      <c r="AV100" s="141" t="s">
        <v>84</v>
      </c>
      <c r="AW100" s="141" t="s">
        <v>33</v>
      </c>
      <c r="AX100" s="141" t="s">
        <v>21</v>
      </c>
      <c r="AY100" s="328" t="s">
        <v>142</v>
      </c>
      <c r="AZ100" s="141"/>
      <c r="BA100" s="141"/>
      <c r="BB100" s="141"/>
      <c r="BC100" s="141"/>
      <c r="BD100" s="141"/>
      <c r="BE100" s="141"/>
      <c r="BF100" s="141"/>
      <c r="BG100" s="141"/>
      <c r="BH100" s="141"/>
      <c r="BI100" s="141"/>
      <c r="BJ100" s="141"/>
      <c r="BK100" s="141"/>
      <c r="BL100" s="141"/>
      <c r="BM100" s="141"/>
      <c r="BN100" s="141"/>
      <c r="BO100" s="141"/>
      <c r="BP100" s="141"/>
      <c r="BQ100" s="141"/>
      <c r="BR100" s="141"/>
      <c r="BS100" s="141"/>
      <c r="BT100" s="141"/>
      <c r="BU100" s="141"/>
      <c r="BV100" s="141"/>
      <c r="BW100" s="141"/>
      <c r="BX100" s="141"/>
      <c r="BY100" s="141"/>
      <c r="BZ100" s="141"/>
      <c r="CA100" s="173"/>
      <c r="CB100" s="125"/>
      <c r="CC100" s="325"/>
    </row>
    <row r="101" spans="1:81" s="2" customFormat="1" ht="21.75" customHeight="1">
      <c r="A101" s="25"/>
      <c r="B101" s="322"/>
      <c r="C101" s="120" t="s">
        <v>190</v>
      </c>
      <c r="D101" s="120" t="s">
        <v>144</v>
      </c>
      <c r="E101" s="121" t="s">
        <v>432</v>
      </c>
      <c r="F101" s="122" t="s">
        <v>433</v>
      </c>
      <c r="G101" s="123" t="s">
        <v>251</v>
      </c>
      <c r="H101" s="124">
        <v>170</v>
      </c>
      <c r="I101" s="125">
        <v>72</v>
      </c>
      <c r="J101" s="125">
        <f>ROUND(I101*H101,2)</f>
        <v>12240</v>
      </c>
      <c r="K101" s="122" t="s">
        <v>3</v>
      </c>
      <c r="L101" s="26"/>
      <c r="M101" s="126" t="s">
        <v>3</v>
      </c>
      <c r="N101" s="127" t="s">
        <v>45</v>
      </c>
      <c r="O101" s="128">
        <v>0</v>
      </c>
      <c r="P101" s="128">
        <f>O101*H101</f>
        <v>0</v>
      </c>
      <c r="Q101" s="128">
        <v>0</v>
      </c>
      <c r="R101" s="128">
        <f>Q101*H101</f>
        <v>0</v>
      </c>
      <c r="S101" s="128">
        <v>0</v>
      </c>
      <c r="T101" s="129">
        <f>S101*H101</f>
        <v>0</v>
      </c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135"/>
      <c r="AG101" s="135"/>
      <c r="AH101" s="135"/>
      <c r="AI101" s="135"/>
      <c r="AJ101" s="135"/>
      <c r="AK101" s="135"/>
      <c r="AL101" s="135"/>
      <c r="AM101" s="135"/>
      <c r="AN101" s="135"/>
      <c r="AO101" s="135"/>
      <c r="AP101" s="135"/>
      <c r="AQ101" s="135"/>
      <c r="AR101" s="323" t="s">
        <v>148</v>
      </c>
      <c r="AS101" s="135"/>
      <c r="AT101" s="323" t="s">
        <v>144</v>
      </c>
      <c r="AU101" s="323" t="s">
        <v>84</v>
      </c>
      <c r="AV101" s="135"/>
      <c r="AW101" s="135"/>
      <c r="AX101" s="135"/>
      <c r="AY101" s="242" t="s">
        <v>142</v>
      </c>
      <c r="AZ101" s="135"/>
      <c r="BA101" s="135"/>
      <c r="BB101" s="135"/>
      <c r="BC101" s="135"/>
      <c r="BD101" s="135"/>
      <c r="BE101" s="324">
        <f>IF(N101="základní",J101,0)</f>
        <v>12240</v>
      </c>
      <c r="BF101" s="324">
        <f>IF(N101="snížená",J101,0)</f>
        <v>0</v>
      </c>
      <c r="BG101" s="324">
        <f>IF(N101="zákl. přenesená",J101,0)</f>
        <v>0</v>
      </c>
      <c r="BH101" s="324">
        <f>IF(N101="sníž. přenesená",J101,0)</f>
        <v>0</v>
      </c>
      <c r="BI101" s="324">
        <f>IF(N101="nulová",J101,0)</f>
        <v>0</v>
      </c>
      <c r="BJ101" s="242" t="s">
        <v>21</v>
      </c>
      <c r="BK101" s="324">
        <f>ROUND(I101*H101,2)</f>
        <v>12240</v>
      </c>
      <c r="BL101" s="242" t="s">
        <v>148</v>
      </c>
      <c r="BM101" s="323" t="s">
        <v>434</v>
      </c>
      <c r="BN101" s="135"/>
      <c r="BO101" s="135"/>
      <c r="BP101" s="135"/>
      <c r="BQ101" s="135"/>
      <c r="BR101" s="135"/>
      <c r="BS101" s="135"/>
      <c r="BT101" s="135"/>
      <c r="BU101" s="135"/>
      <c r="BV101" s="135"/>
      <c r="BW101" s="135"/>
      <c r="BX101" s="135"/>
      <c r="BY101" s="135"/>
      <c r="BZ101" s="135"/>
      <c r="CA101" s="173">
        <f t="shared" si="0"/>
        <v>170</v>
      </c>
      <c r="CB101" s="125">
        <f t="shared" si="1"/>
        <v>12240</v>
      </c>
      <c r="CC101" s="325" t="s">
        <v>906</v>
      </c>
    </row>
    <row r="102" spans="1:81" s="2" customFormat="1" ht="29.4" customHeight="1">
      <c r="A102" s="25"/>
      <c r="B102" s="322"/>
      <c r="C102" s="178" t="s">
        <v>26</v>
      </c>
      <c r="D102" s="178" t="s">
        <v>144</v>
      </c>
      <c r="E102" s="179" t="s">
        <v>435</v>
      </c>
      <c r="F102" s="180" t="s">
        <v>436</v>
      </c>
      <c r="G102" s="181" t="s">
        <v>182</v>
      </c>
      <c r="H102" s="182">
        <v>980</v>
      </c>
      <c r="I102" s="183">
        <v>440</v>
      </c>
      <c r="J102" s="183">
        <f>ROUND(I102*H102,2)</f>
        <v>431200</v>
      </c>
      <c r="K102" s="180" t="s">
        <v>3</v>
      </c>
      <c r="L102" s="184"/>
      <c r="M102" s="185" t="s">
        <v>3</v>
      </c>
      <c r="N102" s="186" t="s">
        <v>45</v>
      </c>
      <c r="O102" s="187">
        <v>0</v>
      </c>
      <c r="P102" s="187">
        <f>O102*H102</f>
        <v>0</v>
      </c>
      <c r="Q102" s="187">
        <v>0</v>
      </c>
      <c r="R102" s="187">
        <f>Q102*H102</f>
        <v>0</v>
      </c>
      <c r="S102" s="187">
        <v>0</v>
      </c>
      <c r="T102" s="188">
        <f>S102*H102</f>
        <v>0</v>
      </c>
      <c r="U102" s="339"/>
      <c r="V102" s="339"/>
      <c r="W102" s="339"/>
      <c r="X102" s="339"/>
      <c r="Y102" s="339"/>
      <c r="Z102" s="339"/>
      <c r="AA102" s="339"/>
      <c r="AB102" s="339"/>
      <c r="AC102" s="339"/>
      <c r="AD102" s="339"/>
      <c r="AE102" s="339"/>
      <c r="AF102" s="340"/>
      <c r="AG102" s="340"/>
      <c r="AH102" s="340"/>
      <c r="AI102" s="340"/>
      <c r="AJ102" s="340"/>
      <c r="AK102" s="340"/>
      <c r="AL102" s="340"/>
      <c r="AM102" s="340"/>
      <c r="AN102" s="340"/>
      <c r="AO102" s="340"/>
      <c r="AP102" s="340"/>
      <c r="AQ102" s="340"/>
      <c r="AR102" s="341" t="s">
        <v>148</v>
      </c>
      <c r="AS102" s="340"/>
      <c r="AT102" s="341" t="s">
        <v>144</v>
      </c>
      <c r="AU102" s="341" t="s">
        <v>84</v>
      </c>
      <c r="AV102" s="340"/>
      <c r="AW102" s="340"/>
      <c r="AX102" s="340"/>
      <c r="AY102" s="342" t="s">
        <v>142</v>
      </c>
      <c r="AZ102" s="340"/>
      <c r="BA102" s="340"/>
      <c r="BB102" s="340"/>
      <c r="BC102" s="340"/>
      <c r="BD102" s="340"/>
      <c r="BE102" s="343">
        <f>IF(N102="základní",J102,0)</f>
        <v>431200</v>
      </c>
      <c r="BF102" s="343">
        <f>IF(N102="snížená",J102,0)</f>
        <v>0</v>
      </c>
      <c r="BG102" s="343">
        <f>IF(N102="zákl. přenesená",J102,0)</f>
        <v>0</v>
      </c>
      <c r="BH102" s="343">
        <f>IF(N102="sníž. přenesená",J102,0)</f>
        <v>0</v>
      </c>
      <c r="BI102" s="343">
        <f>IF(N102="nulová",J102,0)</f>
        <v>0</v>
      </c>
      <c r="BJ102" s="342" t="s">
        <v>21</v>
      </c>
      <c r="BK102" s="343">
        <f>ROUND(I102*H102,2)</f>
        <v>431200</v>
      </c>
      <c r="BL102" s="342" t="s">
        <v>148</v>
      </c>
      <c r="BM102" s="341" t="s">
        <v>437</v>
      </c>
      <c r="BN102" s="340"/>
      <c r="BO102" s="340"/>
      <c r="BP102" s="340"/>
      <c r="BQ102" s="340"/>
      <c r="BR102" s="340"/>
      <c r="BS102" s="340"/>
      <c r="BT102" s="340"/>
      <c r="BU102" s="340"/>
      <c r="BV102" s="340"/>
      <c r="BW102" s="340"/>
      <c r="BX102" s="340"/>
      <c r="BY102" s="340"/>
      <c r="BZ102" s="340"/>
      <c r="CA102" s="189">
        <f>+CA96</f>
        <v>530</v>
      </c>
      <c r="CB102" s="183">
        <f t="shared" si="1"/>
        <v>233200</v>
      </c>
      <c r="CC102" s="350" t="s">
        <v>906</v>
      </c>
    </row>
    <row r="103" spans="1:81" s="2" customFormat="1" ht="21.75" customHeight="1">
      <c r="A103" s="25"/>
      <c r="B103" s="322"/>
      <c r="C103" s="120" t="s">
        <v>202</v>
      </c>
      <c r="D103" s="120" t="s">
        <v>144</v>
      </c>
      <c r="E103" s="121" t="s">
        <v>186</v>
      </c>
      <c r="F103" s="122" t="s">
        <v>438</v>
      </c>
      <c r="G103" s="123" t="s">
        <v>182</v>
      </c>
      <c r="H103" s="124">
        <v>1200</v>
      </c>
      <c r="I103" s="125">
        <v>66</v>
      </c>
      <c r="J103" s="125">
        <f>ROUND(I103*H103,2)</f>
        <v>79200</v>
      </c>
      <c r="K103" s="122" t="s">
        <v>3</v>
      </c>
      <c r="L103" s="26"/>
      <c r="M103" s="126" t="s">
        <v>3</v>
      </c>
      <c r="N103" s="127" t="s">
        <v>45</v>
      </c>
      <c r="O103" s="128">
        <v>0</v>
      </c>
      <c r="P103" s="128">
        <f>O103*H103</f>
        <v>0</v>
      </c>
      <c r="Q103" s="128">
        <v>0</v>
      </c>
      <c r="R103" s="128">
        <f>Q103*H103</f>
        <v>0</v>
      </c>
      <c r="S103" s="128">
        <v>0</v>
      </c>
      <c r="T103" s="129">
        <f>S103*H103</f>
        <v>0</v>
      </c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135"/>
      <c r="AG103" s="135"/>
      <c r="AH103" s="135"/>
      <c r="AI103" s="135"/>
      <c r="AJ103" s="135"/>
      <c r="AK103" s="135"/>
      <c r="AL103" s="135"/>
      <c r="AM103" s="135"/>
      <c r="AN103" s="135"/>
      <c r="AO103" s="135"/>
      <c r="AP103" s="135"/>
      <c r="AQ103" s="135"/>
      <c r="AR103" s="323" t="s">
        <v>148</v>
      </c>
      <c r="AS103" s="135"/>
      <c r="AT103" s="323" t="s">
        <v>144</v>
      </c>
      <c r="AU103" s="323" t="s">
        <v>84</v>
      </c>
      <c r="AV103" s="135"/>
      <c r="AW103" s="135"/>
      <c r="AX103" s="135"/>
      <c r="AY103" s="242" t="s">
        <v>142</v>
      </c>
      <c r="AZ103" s="135"/>
      <c r="BA103" s="135"/>
      <c r="BB103" s="135"/>
      <c r="BC103" s="135"/>
      <c r="BD103" s="135"/>
      <c r="BE103" s="324">
        <f>IF(N103="základní",J103,0)</f>
        <v>79200</v>
      </c>
      <c r="BF103" s="324">
        <f>IF(N103="snížená",J103,0)</f>
        <v>0</v>
      </c>
      <c r="BG103" s="324">
        <f>IF(N103="zákl. přenesená",J103,0)</f>
        <v>0</v>
      </c>
      <c r="BH103" s="324">
        <f>IF(N103="sníž. přenesená",J103,0)</f>
        <v>0</v>
      </c>
      <c r="BI103" s="324">
        <f>IF(N103="nulová",J103,0)</f>
        <v>0</v>
      </c>
      <c r="BJ103" s="242" t="s">
        <v>21</v>
      </c>
      <c r="BK103" s="324">
        <f>ROUND(I103*H103,2)</f>
        <v>79200</v>
      </c>
      <c r="BL103" s="242" t="s">
        <v>148</v>
      </c>
      <c r="BM103" s="323" t="s">
        <v>439</v>
      </c>
      <c r="BN103" s="135"/>
      <c r="BO103" s="135"/>
      <c r="BP103" s="135"/>
      <c r="BQ103" s="135"/>
      <c r="BR103" s="135"/>
      <c r="BS103" s="135"/>
      <c r="BT103" s="135"/>
      <c r="BU103" s="135"/>
      <c r="BV103" s="135"/>
      <c r="BW103" s="135"/>
      <c r="BX103" s="135"/>
      <c r="BY103" s="135"/>
      <c r="BZ103" s="135"/>
      <c r="CA103" s="173">
        <f t="shared" si="0"/>
        <v>1200</v>
      </c>
      <c r="CB103" s="125">
        <f t="shared" si="1"/>
        <v>79200</v>
      </c>
      <c r="CC103" s="325" t="s">
        <v>906</v>
      </c>
    </row>
    <row r="104" spans="1:81" s="13" customFormat="1" ht="11.4">
      <c r="B104" s="326"/>
      <c r="C104" s="141"/>
      <c r="D104" s="327" t="s">
        <v>152</v>
      </c>
      <c r="E104" s="328" t="s">
        <v>3</v>
      </c>
      <c r="F104" s="329" t="s">
        <v>278</v>
      </c>
      <c r="G104" s="141"/>
      <c r="H104" s="330">
        <v>1200</v>
      </c>
      <c r="I104" s="141"/>
      <c r="J104" s="141"/>
      <c r="K104" s="141"/>
      <c r="L104" s="136"/>
      <c r="M104" s="140"/>
      <c r="N104" s="141"/>
      <c r="O104" s="141"/>
      <c r="P104" s="141"/>
      <c r="Q104" s="141"/>
      <c r="R104" s="141"/>
      <c r="S104" s="141"/>
      <c r="T104" s="142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1"/>
      <c r="AG104" s="141"/>
      <c r="AH104" s="141"/>
      <c r="AI104" s="141"/>
      <c r="AJ104" s="141"/>
      <c r="AK104" s="141"/>
      <c r="AL104" s="141"/>
      <c r="AM104" s="141"/>
      <c r="AN104" s="141"/>
      <c r="AO104" s="141"/>
      <c r="AP104" s="141"/>
      <c r="AQ104" s="141"/>
      <c r="AR104" s="141"/>
      <c r="AS104" s="141"/>
      <c r="AT104" s="328" t="s">
        <v>152</v>
      </c>
      <c r="AU104" s="328" t="s">
        <v>84</v>
      </c>
      <c r="AV104" s="141" t="s">
        <v>84</v>
      </c>
      <c r="AW104" s="141" t="s">
        <v>33</v>
      </c>
      <c r="AX104" s="141" t="s">
        <v>21</v>
      </c>
      <c r="AY104" s="328" t="s">
        <v>142</v>
      </c>
      <c r="AZ104" s="141"/>
      <c r="BA104" s="141"/>
      <c r="BB104" s="141"/>
      <c r="BC104" s="141"/>
      <c r="BD104" s="141"/>
      <c r="BE104" s="141"/>
      <c r="BF104" s="141"/>
      <c r="BG104" s="141"/>
      <c r="BH104" s="141"/>
      <c r="BI104" s="141"/>
      <c r="BJ104" s="141"/>
      <c r="BK104" s="141"/>
      <c r="BL104" s="141"/>
      <c r="BM104" s="141"/>
      <c r="BN104" s="141"/>
      <c r="BO104" s="141"/>
      <c r="BP104" s="141"/>
      <c r="BQ104" s="141"/>
      <c r="BR104" s="141"/>
      <c r="BS104" s="141"/>
      <c r="BT104" s="141"/>
      <c r="BU104" s="141"/>
      <c r="BV104" s="141"/>
      <c r="BW104" s="141"/>
      <c r="BX104" s="141"/>
      <c r="BY104" s="141"/>
      <c r="BZ104" s="141"/>
      <c r="CA104" s="173"/>
      <c r="CB104" s="125"/>
      <c r="CC104" s="325"/>
    </row>
    <row r="105" spans="1:81" s="2" customFormat="1" ht="49.2" customHeight="1">
      <c r="A105" s="25"/>
      <c r="B105" s="322"/>
      <c r="C105" s="120" t="s">
        <v>207</v>
      </c>
      <c r="D105" s="120" t="s">
        <v>144</v>
      </c>
      <c r="E105" s="121" t="s">
        <v>440</v>
      </c>
      <c r="F105" s="122" t="s">
        <v>441</v>
      </c>
      <c r="G105" s="123" t="s">
        <v>182</v>
      </c>
      <c r="H105" s="124">
        <v>1200</v>
      </c>
      <c r="I105" s="125">
        <v>48</v>
      </c>
      <c r="J105" s="125">
        <f>ROUND(I105*H105,2)</f>
        <v>57600</v>
      </c>
      <c r="K105" s="122" t="s">
        <v>3</v>
      </c>
      <c r="L105" s="26"/>
      <c r="M105" s="126" t="s">
        <v>3</v>
      </c>
      <c r="N105" s="127" t="s">
        <v>45</v>
      </c>
      <c r="O105" s="128">
        <v>0</v>
      </c>
      <c r="P105" s="128">
        <f>O105*H105</f>
        <v>0</v>
      </c>
      <c r="Q105" s="128">
        <v>0</v>
      </c>
      <c r="R105" s="128">
        <f>Q105*H105</f>
        <v>0</v>
      </c>
      <c r="S105" s="128">
        <v>0</v>
      </c>
      <c r="T105" s="129">
        <f>S105*H105</f>
        <v>0</v>
      </c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135"/>
      <c r="AG105" s="135"/>
      <c r="AH105" s="135"/>
      <c r="AI105" s="135"/>
      <c r="AJ105" s="135"/>
      <c r="AK105" s="135"/>
      <c r="AL105" s="135"/>
      <c r="AM105" s="135"/>
      <c r="AN105" s="135"/>
      <c r="AO105" s="135"/>
      <c r="AP105" s="135"/>
      <c r="AQ105" s="135"/>
      <c r="AR105" s="323" t="s">
        <v>148</v>
      </c>
      <c r="AS105" s="135"/>
      <c r="AT105" s="323" t="s">
        <v>144</v>
      </c>
      <c r="AU105" s="323" t="s">
        <v>84</v>
      </c>
      <c r="AV105" s="135"/>
      <c r="AW105" s="135"/>
      <c r="AX105" s="135"/>
      <c r="AY105" s="242" t="s">
        <v>142</v>
      </c>
      <c r="AZ105" s="135"/>
      <c r="BA105" s="135"/>
      <c r="BB105" s="135"/>
      <c r="BC105" s="135"/>
      <c r="BD105" s="135"/>
      <c r="BE105" s="324">
        <f>IF(N105="základní",J105,0)</f>
        <v>57600</v>
      </c>
      <c r="BF105" s="324">
        <f>IF(N105="snížená",J105,0)</f>
        <v>0</v>
      </c>
      <c r="BG105" s="324">
        <f>IF(N105="zákl. přenesená",J105,0)</f>
        <v>0</v>
      </c>
      <c r="BH105" s="324">
        <f>IF(N105="sníž. přenesená",J105,0)</f>
        <v>0</v>
      </c>
      <c r="BI105" s="324">
        <f>IF(N105="nulová",J105,0)</f>
        <v>0</v>
      </c>
      <c r="BJ105" s="242" t="s">
        <v>21</v>
      </c>
      <c r="BK105" s="324">
        <f>ROUND(I105*H105,2)</f>
        <v>57600</v>
      </c>
      <c r="BL105" s="242" t="s">
        <v>148</v>
      </c>
      <c r="BM105" s="323" t="s">
        <v>442</v>
      </c>
      <c r="BN105" s="135"/>
      <c r="BO105" s="135"/>
      <c r="BP105" s="135"/>
      <c r="BQ105" s="135"/>
      <c r="BR105" s="135"/>
      <c r="BS105" s="135"/>
      <c r="BT105" s="135"/>
      <c r="BU105" s="135"/>
      <c r="BV105" s="135"/>
      <c r="BW105" s="135"/>
      <c r="BX105" s="135"/>
      <c r="BY105" s="135"/>
      <c r="BZ105" s="135"/>
      <c r="CA105" s="173">
        <f t="shared" si="0"/>
        <v>1200</v>
      </c>
      <c r="CB105" s="125">
        <f t="shared" si="1"/>
        <v>57600</v>
      </c>
      <c r="CC105" s="344" t="s">
        <v>914</v>
      </c>
    </row>
    <row r="106" spans="1:81" s="2" customFormat="1" ht="44.4" customHeight="1">
      <c r="A106" s="25"/>
      <c r="B106" s="322"/>
      <c r="C106" s="120"/>
      <c r="D106" s="120"/>
      <c r="E106" s="121"/>
      <c r="F106" s="349" t="s">
        <v>913</v>
      </c>
      <c r="G106" s="123"/>
      <c r="H106" s="124"/>
      <c r="I106" s="125"/>
      <c r="J106" s="125"/>
      <c r="K106" s="122"/>
      <c r="L106" s="26"/>
      <c r="M106" s="126"/>
      <c r="N106" s="127"/>
      <c r="O106" s="128"/>
      <c r="P106" s="128"/>
      <c r="Q106" s="128"/>
      <c r="R106" s="128"/>
      <c r="S106" s="128"/>
      <c r="T106" s="129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135"/>
      <c r="AG106" s="135"/>
      <c r="AH106" s="135"/>
      <c r="AI106" s="135"/>
      <c r="AJ106" s="135"/>
      <c r="AK106" s="135"/>
      <c r="AL106" s="135"/>
      <c r="AM106" s="135"/>
      <c r="AN106" s="135"/>
      <c r="AO106" s="135"/>
      <c r="AP106" s="135"/>
      <c r="AQ106" s="135"/>
      <c r="AR106" s="323"/>
      <c r="AS106" s="135"/>
      <c r="AT106" s="323"/>
      <c r="AU106" s="323"/>
      <c r="AV106" s="135"/>
      <c r="AW106" s="135"/>
      <c r="AX106" s="135"/>
      <c r="AY106" s="242"/>
      <c r="AZ106" s="135"/>
      <c r="BA106" s="135"/>
      <c r="BB106" s="135"/>
      <c r="BC106" s="135"/>
      <c r="BD106" s="135"/>
      <c r="BE106" s="324"/>
      <c r="BF106" s="324"/>
      <c r="BG106" s="324"/>
      <c r="BH106" s="324"/>
      <c r="BI106" s="324"/>
      <c r="BJ106" s="242"/>
      <c r="BK106" s="324"/>
      <c r="BL106" s="242"/>
      <c r="BM106" s="323"/>
      <c r="BN106" s="135"/>
      <c r="BO106" s="135"/>
      <c r="BP106" s="135"/>
      <c r="BQ106" s="135"/>
      <c r="BR106" s="135"/>
      <c r="BS106" s="135"/>
      <c r="BT106" s="135"/>
      <c r="BU106" s="135"/>
      <c r="BV106" s="135"/>
      <c r="BW106" s="135"/>
      <c r="BX106" s="135"/>
      <c r="BY106" s="135"/>
      <c r="BZ106" s="135"/>
      <c r="CA106" s="173">
        <f t="shared" si="0"/>
        <v>0</v>
      </c>
      <c r="CB106" s="125">
        <f t="shared" si="1"/>
        <v>0</v>
      </c>
      <c r="CC106" s="325"/>
    </row>
    <row r="107" spans="1:81" s="2" customFormat="1" ht="26.4" customHeight="1">
      <c r="A107" s="25"/>
      <c r="B107" s="322"/>
      <c r="C107" s="208" t="s">
        <v>917</v>
      </c>
      <c r="D107" s="208" t="s">
        <v>195</v>
      </c>
      <c r="E107" s="209" t="s">
        <v>918</v>
      </c>
      <c r="F107" s="210" t="s">
        <v>919</v>
      </c>
      <c r="G107" s="211" t="s">
        <v>198</v>
      </c>
      <c r="H107" s="212">
        <v>0</v>
      </c>
      <c r="I107" s="213">
        <v>410</v>
      </c>
      <c r="J107" s="213">
        <v>0</v>
      </c>
      <c r="K107" s="210"/>
      <c r="L107" s="214"/>
      <c r="M107" s="215"/>
      <c r="N107" s="216"/>
      <c r="O107" s="217"/>
      <c r="P107" s="217"/>
      <c r="Q107" s="217"/>
      <c r="R107" s="217"/>
      <c r="S107" s="217"/>
      <c r="T107" s="218"/>
      <c r="U107" s="351"/>
      <c r="V107" s="351"/>
      <c r="W107" s="351"/>
      <c r="X107" s="351"/>
      <c r="Y107" s="351"/>
      <c r="Z107" s="351"/>
      <c r="AA107" s="351"/>
      <c r="AB107" s="351"/>
      <c r="AC107" s="351"/>
      <c r="AD107" s="351"/>
      <c r="AE107" s="351"/>
      <c r="AF107" s="352"/>
      <c r="AG107" s="352"/>
      <c r="AH107" s="352"/>
      <c r="AI107" s="352"/>
      <c r="AJ107" s="352"/>
      <c r="AK107" s="352"/>
      <c r="AL107" s="352"/>
      <c r="AM107" s="352"/>
      <c r="AN107" s="352"/>
      <c r="AO107" s="352"/>
      <c r="AP107" s="352"/>
      <c r="AQ107" s="352"/>
      <c r="AR107" s="353"/>
      <c r="AS107" s="352"/>
      <c r="AT107" s="353"/>
      <c r="AU107" s="353"/>
      <c r="AV107" s="352"/>
      <c r="AW107" s="352"/>
      <c r="AX107" s="352"/>
      <c r="AY107" s="354"/>
      <c r="AZ107" s="352"/>
      <c r="BA107" s="352"/>
      <c r="BB107" s="352"/>
      <c r="BC107" s="352"/>
      <c r="BD107" s="352"/>
      <c r="BE107" s="355"/>
      <c r="BF107" s="355"/>
      <c r="BG107" s="355"/>
      <c r="BH107" s="355"/>
      <c r="BI107" s="355"/>
      <c r="BJ107" s="354"/>
      <c r="BK107" s="355"/>
      <c r="BL107" s="354"/>
      <c r="BM107" s="353"/>
      <c r="BN107" s="352"/>
      <c r="BO107" s="352"/>
      <c r="BP107" s="352"/>
      <c r="BQ107" s="352"/>
      <c r="BR107" s="352"/>
      <c r="BS107" s="352"/>
      <c r="BT107" s="352"/>
      <c r="BU107" s="352"/>
      <c r="BV107" s="352"/>
      <c r="BW107" s="352"/>
      <c r="BX107" s="352"/>
      <c r="BY107" s="352"/>
      <c r="BZ107" s="352"/>
      <c r="CA107" s="219">
        <v>930</v>
      </c>
      <c r="CB107" s="213">
        <f t="shared" si="1"/>
        <v>381300</v>
      </c>
      <c r="CC107" s="356" t="s">
        <v>924</v>
      </c>
    </row>
    <row r="108" spans="1:81" s="2" customFormat="1" ht="27.6" customHeight="1">
      <c r="A108" s="25"/>
      <c r="B108" s="322"/>
      <c r="C108" s="120"/>
      <c r="D108" s="120"/>
      <c r="E108" s="121"/>
      <c r="F108" s="357" t="s">
        <v>920</v>
      </c>
      <c r="G108" s="123"/>
      <c r="H108" s="124"/>
      <c r="I108" s="125"/>
      <c r="J108" s="125"/>
      <c r="K108" s="122"/>
      <c r="L108" s="26"/>
      <c r="M108" s="126"/>
      <c r="N108" s="127"/>
      <c r="O108" s="128"/>
      <c r="P108" s="128"/>
      <c r="Q108" s="128"/>
      <c r="R108" s="128"/>
      <c r="S108" s="128"/>
      <c r="T108" s="129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135"/>
      <c r="AG108" s="135"/>
      <c r="AH108" s="135"/>
      <c r="AI108" s="135"/>
      <c r="AJ108" s="135"/>
      <c r="AK108" s="135"/>
      <c r="AL108" s="135"/>
      <c r="AM108" s="135"/>
      <c r="AN108" s="135"/>
      <c r="AO108" s="135"/>
      <c r="AP108" s="135"/>
      <c r="AQ108" s="135"/>
      <c r="AR108" s="323"/>
      <c r="AS108" s="135"/>
      <c r="AT108" s="323"/>
      <c r="AU108" s="323"/>
      <c r="AV108" s="135"/>
      <c r="AW108" s="135"/>
      <c r="AX108" s="135"/>
      <c r="AY108" s="242"/>
      <c r="AZ108" s="135"/>
      <c r="BA108" s="135"/>
      <c r="BB108" s="135"/>
      <c r="BC108" s="135"/>
      <c r="BD108" s="135"/>
      <c r="BE108" s="324"/>
      <c r="BF108" s="324"/>
      <c r="BG108" s="324"/>
      <c r="BH108" s="324"/>
      <c r="BI108" s="324"/>
      <c r="BJ108" s="242"/>
      <c r="BK108" s="324"/>
      <c r="BL108" s="242"/>
      <c r="BM108" s="323"/>
      <c r="BN108" s="135"/>
      <c r="BO108" s="135"/>
      <c r="BP108" s="135"/>
      <c r="BQ108" s="135"/>
      <c r="BR108" s="135"/>
      <c r="BS108" s="135"/>
      <c r="BT108" s="135"/>
      <c r="BU108" s="135"/>
      <c r="BV108" s="135"/>
      <c r="BW108" s="135"/>
      <c r="BX108" s="135"/>
      <c r="BY108" s="135"/>
      <c r="BZ108" s="135"/>
      <c r="CA108" s="173"/>
      <c r="CB108" s="125"/>
      <c r="CC108" s="325"/>
    </row>
    <row r="109" spans="1:81" s="2" customFormat="1" ht="20.399999999999999" customHeight="1">
      <c r="A109" s="25"/>
      <c r="B109" s="322"/>
      <c r="C109" s="208" t="s">
        <v>921</v>
      </c>
      <c r="D109" s="208" t="s">
        <v>195</v>
      </c>
      <c r="E109" s="209" t="s">
        <v>922</v>
      </c>
      <c r="F109" s="210" t="s">
        <v>923</v>
      </c>
      <c r="G109" s="211" t="s">
        <v>198</v>
      </c>
      <c r="H109" s="212">
        <v>0</v>
      </c>
      <c r="I109" s="213">
        <v>160</v>
      </c>
      <c r="J109" s="213">
        <v>0</v>
      </c>
      <c r="K109" s="210"/>
      <c r="L109" s="214"/>
      <c r="M109" s="215"/>
      <c r="N109" s="216"/>
      <c r="O109" s="217"/>
      <c r="P109" s="217"/>
      <c r="Q109" s="217"/>
      <c r="R109" s="217"/>
      <c r="S109" s="217"/>
      <c r="T109" s="218"/>
      <c r="U109" s="351"/>
      <c r="V109" s="351"/>
      <c r="W109" s="351"/>
      <c r="X109" s="351"/>
      <c r="Y109" s="351"/>
      <c r="Z109" s="351"/>
      <c r="AA109" s="351"/>
      <c r="AB109" s="351"/>
      <c r="AC109" s="351"/>
      <c r="AD109" s="351"/>
      <c r="AE109" s="351"/>
      <c r="AF109" s="352"/>
      <c r="AG109" s="352"/>
      <c r="AH109" s="352"/>
      <c r="AI109" s="352"/>
      <c r="AJ109" s="352"/>
      <c r="AK109" s="352"/>
      <c r="AL109" s="352"/>
      <c r="AM109" s="352"/>
      <c r="AN109" s="352"/>
      <c r="AO109" s="352"/>
      <c r="AP109" s="352"/>
      <c r="AQ109" s="352"/>
      <c r="AR109" s="353"/>
      <c r="AS109" s="352"/>
      <c r="AT109" s="353"/>
      <c r="AU109" s="353"/>
      <c r="AV109" s="352"/>
      <c r="AW109" s="352"/>
      <c r="AX109" s="352"/>
      <c r="AY109" s="354"/>
      <c r="AZ109" s="352"/>
      <c r="BA109" s="352"/>
      <c r="BB109" s="352"/>
      <c r="BC109" s="352"/>
      <c r="BD109" s="352"/>
      <c r="BE109" s="355"/>
      <c r="BF109" s="355"/>
      <c r="BG109" s="355"/>
      <c r="BH109" s="355"/>
      <c r="BI109" s="355"/>
      <c r="BJ109" s="354"/>
      <c r="BK109" s="355"/>
      <c r="BL109" s="354"/>
      <c r="BM109" s="353"/>
      <c r="BN109" s="352"/>
      <c r="BO109" s="352"/>
      <c r="BP109" s="352"/>
      <c r="BQ109" s="352"/>
      <c r="BR109" s="352"/>
      <c r="BS109" s="352"/>
      <c r="BT109" s="352"/>
      <c r="BU109" s="352"/>
      <c r="BV109" s="352"/>
      <c r="BW109" s="352"/>
      <c r="BX109" s="352"/>
      <c r="BY109" s="352"/>
      <c r="BZ109" s="352"/>
      <c r="CA109" s="219">
        <f>+CA107</f>
        <v>930</v>
      </c>
      <c r="CB109" s="213">
        <f t="shared" si="1"/>
        <v>148800</v>
      </c>
      <c r="CC109" s="356" t="s">
        <v>924</v>
      </c>
    </row>
    <row r="110" spans="1:81" s="2" customFormat="1" ht="21.75" customHeight="1">
      <c r="A110" s="25"/>
      <c r="B110" s="322"/>
      <c r="C110" s="120" t="s">
        <v>213</v>
      </c>
      <c r="D110" s="120" t="s">
        <v>144</v>
      </c>
      <c r="E110" s="121" t="s">
        <v>443</v>
      </c>
      <c r="F110" s="122" t="s">
        <v>444</v>
      </c>
      <c r="G110" s="123" t="s">
        <v>182</v>
      </c>
      <c r="H110" s="124">
        <v>1200</v>
      </c>
      <c r="I110" s="125">
        <v>76</v>
      </c>
      <c r="J110" s="125">
        <f>ROUND(I110*H110,2)</f>
        <v>91200</v>
      </c>
      <c r="K110" s="122" t="s">
        <v>3</v>
      </c>
      <c r="L110" s="26"/>
      <c r="M110" s="126" t="s">
        <v>3</v>
      </c>
      <c r="N110" s="127" t="s">
        <v>45</v>
      </c>
      <c r="O110" s="128">
        <v>0</v>
      </c>
      <c r="P110" s="128">
        <f>O110*H110</f>
        <v>0</v>
      </c>
      <c r="Q110" s="128">
        <v>0</v>
      </c>
      <c r="R110" s="128">
        <f>Q110*H110</f>
        <v>0</v>
      </c>
      <c r="S110" s="128">
        <v>0</v>
      </c>
      <c r="T110" s="129">
        <f>S110*H110</f>
        <v>0</v>
      </c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135"/>
      <c r="AG110" s="135"/>
      <c r="AH110" s="135"/>
      <c r="AI110" s="135"/>
      <c r="AJ110" s="135"/>
      <c r="AK110" s="135"/>
      <c r="AL110" s="135"/>
      <c r="AM110" s="135"/>
      <c r="AN110" s="135"/>
      <c r="AO110" s="135"/>
      <c r="AP110" s="135"/>
      <c r="AQ110" s="135"/>
      <c r="AR110" s="323" t="s">
        <v>148</v>
      </c>
      <c r="AS110" s="135"/>
      <c r="AT110" s="323" t="s">
        <v>144</v>
      </c>
      <c r="AU110" s="323" t="s">
        <v>84</v>
      </c>
      <c r="AV110" s="135"/>
      <c r="AW110" s="135"/>
      <c r="AX110" s="135"/>
      <c r="AY110" s="242" t="s">
        <v>142</v>
      </c>
      <c r="AZ110" s="135"/>
      <c r="BA110" s="135"/>
      <c r="BB110" s="135"/>
      <c r="BC110" s="135"/>
      <c r="BD110" s="135"/>
      <c r="BE110" s="324">
        <f>IF(N110="základní",J110,0)</f>
        <v>91200</v>
      </c>
      <c r="BF110" s="324">
        <f>IF(N110="snížená",J110,0)</f>
        <v>0</v>
      </c>
      <c r="BG110" s="324">
        <f>IF(N110="zákl. přenesená",J110,0)</f>
        <v>0</v>
      </c>
      <c r="BH110" s="324">
        <f>IF(N110="sníž. přenesená",J110,0)</f>
        <v>0</v>
      </c>
      <c r="BI110" s="324">
        <f>IF(N110="nulová",J110,0)</f>
        <v>0</v>
      </c>
      <c r="BJ110" s="242" t="s">
        <v>21</v>
      </c>
      <c r="BK110" s="324">
        <f>ROUND(I110*H110,2)</f>
        <v>91200</v>
      </c>
      <c r="BL110" s="242" t="s">
        <v>148</v>
      </c>
      <c r="BM110" s="323" t="s">
        <v>445</v>
      </c>
      <c r="BN110" s="135"/>
      <c r="BO110" s="135"/>
      <c r="BP110" s="135"/>
      <c r="BQ110" s="135"/>
      <c r="BR110" s="135"/>
      <c r="BS110" s="135"/>
      <c r="BT110" s="135"/>
      <c r="BU110" s="135"/>
      <c r="BV110" s="135"/>
      <c r="BW110" s="135"/>
      <c r="BX110" s="135"/>
      <c r="BY110" s="135"/>
      <c r="BZ110" s="135"/>
      <c r="CA110" s="173">
        <f t="shared" si="0"/>
        <v>1200</v>
      </c>
      <c r="CB110" s="125">
        <f t="shared" si="1"/>
        <v>91200</v>
      </c>
      <c r="CC110" s="325" t="s">
        <v>906</v>
      </c>
    </row>
    <row r="111" spans="1:81" s="2" customFormat="1" ht="21.75" customHeight="1">
      <c r="A111" s="25"/>
      <c r="B111" s="322"/>
      <c r="C111" s="120" t="s">
        <v>218</v>
      </c>
      <c r="D111" s="120" t="s">
        <v>144</v>
      </c>
      <c r="E111" s="121" t="s">
        <v>446</v>
      </c>
      <c r="F111" s="122" t="s">
        <v>447</v>
      </c>
      <c r="G111" s="123" t="s">
        <v>156</v>
      </c>
      <c r="H111" s="124">
        <v>156</v>
      </c>
      <c r="I111" s="125">
        <v>9</v>
      </c>
      <c r="J111" s="125">
        <f>ROUND(I111*H111,2)</f>
        <v>1404</v>
      </c>
      <c r="K111" s="122" t="s">
        <v>3</v>
      </c>
      <c r="L111" s="26"/>
      <c r="M111" s="126" t="s">
        <v>3</v>
      </c>
      <c r="N111" s="127" t="s">
        <v>45</v>
      </c>
      <c r="O111" s="128">
        <v>0</v>
      </c>
      <c r="P111" s="128">
        <f>O111*H111</f>
        <v>0</v>
      </c>
      <c r="Q111" s="128">
        <v>0</v>
      </c>
      <c r="R111" s="128">
        <f>Q111*H111</f>
        <v>0</v>
      </c>
      <c r="S111" s="128">
        <v>0</v>
      </c>
      <c r="T111" s="129">
        <f>S111*H111</f>
        <v>0</v>
      </c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135"/>
      <c r="AG111" s="135"/>
      <c r="AH111" s="135"/>
      <c r="AI111" s="135"/>
      <c r="AJ111" s="135"/>
      <c r="AK111" s="135"/>
      <c r="AL111" s="135"/>
      <c r="AM111" s="135"/>
      <c r="AN111" s="135"/>
      <c r="AO111" s="135"/>
      <c r="AP111" s="135"/>
      <c r="AQ111" s="135"/>
      <c r="AR111" s="323" t="s">
        <v>148</v>
      </c>
      <c r="AS111" s="135"/>
      <c r="AT111" s="323" t="s">
        <v>144</v>
      </c>
      <c r="AU111" s="323" t="s">
        <v>84</v>
      </c>
      <c r="AV111" s="135"/>
      <c r="AW111" s="135"/>
      <c r="AX111" s="135"/>
      <c r="AY111" s="242" t="s">
        <v>142</v>
      </c>
      <c r="AZ111" s="135"/>
      <c r="BA111" s="135"/>
      <c r="BB111" s="135"/>
      <c r="BC111" s="135"/>
      <c r="BD111" s="135"/>
      <c r="BE111" s="324">
        <f>IF(N111="základní",J111,0)</f>
        <v>1404</v>
      </c>
      <c r="BF111" s="324">
        <f>IF(N111="snížená",J111,0)</f>
        <v>0</v>
      </c>
      <c r="BG111" s="324">
        <f>IF(N111="zákl. přenesená",J111,0)</f>
        <v>0</v>
      </c>
      <c r="BH111" s="324">
        <f>IF(N111="sníž. přenesená",J111,0)</f>
        <v>0</v>
      </c>
      <c r="BI111" s="324">
        <f>IF(N111="nulová",J111,0)</f>
        <v>0</v>
      </c>
      <c r="BJ111" s="242" t="s">
        <v>21</v>
      </c>
      <c r="BK111" s="324">
        <f>ROUND(I111*H111,2)</f>
        <v>1404</v>
      </c>
      <c r="BL111" s="242" t="s">
        <v>148</v>
      </c>
      <c r="BM111" s="323" t="s">
        <v>448</v>
      </c>
      <c r="BN111" s="135"/>
      <c r="BO111" s="135"/>
      <c r="BP111" s="135"/>
      <c r="BQ111" s="135"/>
      <c r="BR111" s="135"/>
      <c r="BS111" s="135"/>
      <c r="BT111" s="135"/>
      <c r="BU111" s="135"/>
      <c r="BV111" s="135"/>
      <c r="BW111" s="135"/>
      <c r="BX111" s="135"/>
      <c r="BY111" s="135"/>
      <c r="BZ111" s="135"/>
      <c r="CA111" s="173">
        <f t="shared" si="0"/>
        <v>156</v>
      </c>
      <c r="CB111" s="125">
        <f t="shared" si="1"/>
        <v>1404</v>
      </c>
      <c r="CC111" s="331" t="s">
        <v>906</v>
      </c>
    </row>
    <row r="112" spans="1:81" s="13" customFormat="1" ht="11.4">
      <c r="B112" s="326"/>
      <c r="C112" s="141"/>
      <c r="D112" s="327" t="s">
        <v>152</v>
      </c>
      <c r="E112" s="328" t="s">
        <v>3</v>
      </c>
      <c r="F112" s="329" t="s">
        <v>449</v>
      </c>
      <c r="G112" s="141"/>
      <c r="H112" s="330">
        <v>156</v>
      </c>
      <c r="I112" s="141"/>
      <c r="J112" s="141"/>
      <c r="K112" s="141"/>
      <c r="L112" s="136"/>
      <c r="M112" s="140"/>
      <c r="N112" s="141"/>
      <c r="O112" s="141"/>
      <c r="P112" s="141"/>
      <c r="Q112" s="141"/>
      <c r="R112" s="141"/>
      <c r="S112" s="141"/>
      <c r="T112" s="142"/>
      <c r="U112" s="141"/>
      <c r="V112" s="141"/>
      <c r="W112" s="141"/>
      <c r="X112" s="141"/>
      <c r="Y112" s="141"/>
      <c r="Z112" s="141"/>
      <c r="AA112" s="141"/>
      <c r="AB112" s="141"/>
      <c r="AC112" s="141"/>
      <c r="AD112" s="141"/>
      <c r="AE112" s="141"/>
      <c r="AF112" s="141"/>
      <c r="AG112" s="141"/>
      <c r="AH112" s="141"/>
      <c r="AI112" s="141"/>
      <c r="AJ112" s="141"/>
      <c r="AK112" s="141"/>
      <c r="AL112" s="141"/>
      <c r="AM112" s="141"/>
      <c r="AN112" s="141"/>
      <c r="AO112" s="141"/>
      <c r="AP112" s="141"/>
      <c r="AQ112" s="141"/>
      <c r="AR112" s="141"/>
      <c r="AS112" s="141"/>
      <c r="AT112" s="328" t="s">
        <v>152</v>
      </c>
      <c r="AU112" s="328" t="s">
        <v>84</v>
      </c>
      <c r="AV112" s="141" t="s">
        <v>84</v>
      </c>
      <c r="AW112" s="141" t="s">
        <v>33</v>
      </c>
      <c r="AX112" s="141" t="s">
        <v>21</v>
      </c>
      <c r="AY112" s="328" t="s">
        <v>142</v>
      </c>
      <c r="AZ112" s="141"/>
      <c r="BA112" s="141"/>
      <c r="BB112" s="141"/>
      <c r="BC112" s="141"/>
      <c r="BD112" s="141"/>
      <c r="BE112" s="141"/>
      <c r="BF112" s="141"/>
      <c r="BG112" s="141"/>
      <c r="BH112" s="141"/>
      <c r="BI112" s="141"/>
      <c r="BJ112" s="141"/>
      <c r="BK112" s="141"/>
      <c r="BL112" s="141"/>
      <c r="BM112" s="141"/>
      <c r="BN112" s="141"/>
      <c r="BO112" s="141"/>
      <c r="BP112" s="141"/>
      <c r="BQ112" s="141"/>
      <c r="BR112" s="141"/>
      <c r="BS112" s="141"/>
      <c r="BT112" s="141"/>
      <c r="BU112" s="141"/>
      <c r="BV112" s="141"/>
      <c r="BW112" s="141"/>
      <c r="BX112" s="141"/>
      <c r="BY112" s="141"/>
      <c r="BZ112" s="141"/>
      <c r="CA112" s="176"/>
      <c r="CB112" s="177"/>
      <c r="CC112" s="338"/>
    </row>
    <row r="113" spans="1:81" s="12" customFormat="1" ht="22.8" customHeight="1">
      <c r="B113" s="313"/>
      <c r="C113" s="112"/>
      <c r="D113" s="314" t="s">
        <v>73</v>
      </c>
      <c r="E113" s="320" t="s">
        <v>169</v>
      </c>
      <c r="F113" s="320" t="s">
        <v>450</v>
      </c>
      <c r="G113" s="112"/>
      <c r="H113" s="112"/>
      <c r="I113" s="112"/>
      <c r="J113" s="321">
        <f>BK113</f>
        <v>47360</v>
      </c>
      <c r="K113" s="112"/>
      <c r="L113" s="107"/>
      <c r="M113" s="111"/>
      <c r="N113" s="112"/>
      <c r="O113" s="112"/>
      <c r="P113" s="113">
        <f>SUM(P114:P116)</f>
        <v>0</v>
      </c>
      <c r="Q113" s="112"/>
      <c r="R113" s="113">
        <f>SUM(R114:R116)</f>
        <v>118.65600000000001</v>
      </c>
      <c r="S113" s="112"/>
      <c r="T113" s="114">
        <f>SUM(T114:T116)</f>
        <v>0</v>
      </c>
      <c r="U113" s="112"/>
      <c r="V113" s="112"/>
      <c r="W113" s="112"/>
      <c r="X113" s="112"/>
      <c r="Y113" s="112"/>
      <c r="Z113" s="112"/>
      <c r="AA113" s="112"/>
      <c r="AB113" s="112"/>
      <c r="AC113" s="112"/>
      <c r="AD113" s="112"/>
      <c r="AE113" s="112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314" t="s">
        <v>21</v>
      </c>
      <c r="AS113" s="112"/>
      <c r="AT113" s="317" t="s">
        <v>73</v>
      </c>
      <c r="AU113" s="317" t="s">
        <v>21</v>
      </c>
      <c r="AV113" s="112"/>
      <c r="AW113" s="112"/>
      <c r="AX113" s="112"/>
      <c r="AY113" s="314" t="s">
        <v>142</v>
      </c>
      <c r="AZ113" s="112"/>
      <c r="BA113" s="112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318">
        <f>SUM(BK114:BK116)</f>
        <v>47360</v>
      </c>
      <c r="BL113" s="112"/>
      <c r="BM113" s="112"/>
      <c r="BN113" s="112"/>
      <c r="BO113" s="112"/>
      <c r="BP113" s="112"/>
      <c r="BQ113" s="112"/>
      <c r="BR113" s="112"/>
      <c r="BS113" s="112"/>
      <c r="BT113" s="112"/>
      <c r="BU113" s="112"/>
      <c r="BV113" s="112"/>
      <c r="BW113" s="112"/>
      <c r="BX113" s="112"/>
      <c r="BY113" s="112"/>
      <c r="BZ113" s="112"/>
      <c r="CA113" s="176"/>
      <c r="CB113" s="177"/>
      <c r="CC113" s="338"/>
    </row>
    <row r="114" spans="1:81" s="2" customFormat="1" ht="39" customHeight="1">
      <c r="A114" s="25"/>
      <c r="B114" s="322"/>
      <c r="C114" s="120" t="s">
        <v>9</v>
      </c>
      <c r="D114" s="120" t="s">
        <v>144</v>
      </c>
      <c r="E114" s="121" t="s">
        <v>451</v>
      </c>
      <c r="F114" s="122" t="s">
        <v>452</v>
      </c>
      <c r="G114" s="123" t="s">
        <v>156</v>
      </c>
      <c r="H114" s="124">
        <v>320</v>
      </c>
      <c r="I114" s="125">
        <v>148</v>
      </c>
      <c r="J114" s="125">
        <f>ROUND(I114*H114,2)</f>
        <v>47360</v>
      </c>
      <c r="K114" s="122" t="s">
        <v>3</v>
      </c>
      <c r="L114" s="26"/>
      <c r="M114" s="126" t="s">
        <v>3</v>
      </c>
      <c r="N114" s="127" t="s">
        <v>45</v>
      </c>
      <c r="O114" s="128">
        <v>0</v>
      </c>
      <c r="P114" s="128">
        <f>O114*H114</f>
        <v>0</v>
      </c>
      <c r="Q114" s="128">
        <v>0.37080000000000002</v>
      </c>
      <c r="R114" s="128">
        <f>Q114*H114</f>
        <v>118.65600000000001</v>
      </c>
      <c r="S114" s="128">
        <v>0</v>
      </c>
      <c r="T114" s="129">
        <f>S114*H114</f>
        <v>0</v>
      </c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135"/>
      <c r="AG114" s="135"/>
      <c r="AH114" s="135"/>
      <c r="AI114" s="135"/>
      <c r="AJ114" s="135"/>
      <c r="AK114" s="135"/>
      <c r="AL114" s="135"/>
      <c r="AM114" s="135"/>
      <c r="AN114" s="135"/>
      <c r="AO114" s="135"/>
      <c r="AP114" s="135"/>
      <c r="AQ114" s="135"/>
      <c r="AR114" s="323" t="s">
        <v>148</v>
      </c>
      <c r="AS114" s="135"/>
      <c r="AT114" s="323" t="s">
        <v>144</v>
      </c>
      <c r="AU114" s="323" t="s">
        <v>84</v>
      </c>
      <c r="AV114" s="135"/>
      <c r="AW114" s="135"/>
      <c r="AX114" s="135"/>
      <c r="AY114" s="242" t="s">
        <v>142</v>
      </c>
      <c r="AZ114" s="135"/>
      <c r="BA114" s="135"/>
      <c r="BB114" s="135"/>
      <c r="BC114" s="135"/>
      <c r="BD114" s="135"/>
      <c r="BE114" s="324">
        <f>IF(N114="základní",J114,0)</f>
        <v>47360</v>
      </c>
      <c r="BF114" s="324">
        <f>IF(N114="snížená",J114,0)</f>
        <v>0</v>
      </c>
      <c r="BG114" s="324">
        <f>IF(N114="zákl. přenesená",J114,0)</f>
        <v>0</v>
      </c>
      <c r="BH114" s="324">
        <f>IF(N114="sníž. přenesená",J114,0)</f>
        <v>0</v>
      </c>
      <c r="BI114" s="324">
        <f>IF(N114="nulová",J114,0)</f>
        <v>0</v>
      </c>
      <c r="BJ114" s="242" t="s">
        <v>21</v>
      </c>
      <c r="BK114" s="324">
        <f>ROUND(I114*H114,2)</f>
        <v>47360</v>
      </c>
      <c r="BL114" s="242" t="s">
        <v>148</v>
      </c>
      <c r="BM114" s="323" t="s">
        <v>453</v>
      </c>
      <c r="BN114" s="135"/>
      <c r="BO114" s="135"/>
      <c r="BP114" s="135"/>
      <c r="BQ114" s="135"/>
      <c r="BR114" s="135"/>
      <c r="BS114" s="135"/>
      <c r="BT114" s="135"/>
      <c r="BU114" s="135"/>
      <c r="BV114" s="135"/>
      <c r="BW114" s="135"/>
      <c r="BX114" s="135"/>
      <c r="BY114" s="135"/>
      <c r="BZ114" s="135"/>
      <c r="CA114" s="173">
        <f t="shared" si="0"/>
        <v>320</v>
      </c>
      <c r="CB114" s="125">
        <f t="shared" si="1"/>
        <v>47360</v>
      </c>
      <c r="CC114" s="344" t="s">
        <v>916</v>
      </c>
    </row>
    <row r="115" spans="1:81" s="2" customFormat="1" ht="21.75" customHeight="1">
      <c r="A115" s="25"/>
      <c r="B115" s="322"/>
      <c r="C115" s="204"/>
      <c r="D115" s="327" t="s">
        <v>152</v>
      </c>
      <c r="E115" s="205"/>
      <c r="F115" s="329" t="s">
        <v>454</v>
      </c>
      <c r="G115" s="207"/>
      <c r="H115" s="330">
        <v>320</v>
      </c>
      <c r="I115" s="177"/>
      <c r="J115" s="177"/>
      <c r="K115" s="206"/>
      <c r="L115" s="26"/>
      <c r="M115" s="126"/>
      <c r="N115" s="127"/>
      <c r="O115" s="128"/>
      <c r="P115" s="128"/>
      <c r="Q115" s="128"/>
      <c r="R115" s="128"/>
      <c r="S115" s="128"/>
      <c r="T115" s="129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135"/>
      <c r="AG115" s="135"/>
      <c r="AH115" s="135"/>
      <c r="AI115" s="135"/>
      <c r="AJ115" s="135"/>
      <c r="AK115" s="135"/>
      <c r="AL115" s="135"/>
      <c r="AM115" s="135"/>
      <c r="AN115" s="135"/>
      <c r="AO115" s="135"/>
      <c r="AP115" s="135"/>
      <c r="AQ115" s="135"/>
      <c r="AR115" s="323"/>
      <c r="AS115" s="135"/>
      <c r="AT115" s="323"/>
      <c r="AU115" s="323"/>
      <c r="AV115" s="135"/>
      <c r="AW115" s="135"/>
      <c r="AX115" s="135"/>
      <c r="AY115" s="242"/>
      <c r="AZ115" s="135"/>
      <c r="BA115" s="135"/>
      <c r="BB115" s="135"/>
      <c r="BC115" s="135"/>
      <c r="BD115" s="135"/>
      <c r="BE115" s="324"/>
      <c r="BF115" s="324"/>
      <c r="BG115" s="324"/>
      <c r="BH115" s="324"/>
      <c r="BI115" s="324"/>
      <c r="BJ115" s="242"/>
      <c r="BK115" s="324"/>
      <c r="BL115" s="242"/>
      <c r="BM115" s="323"/>
      <c r="BN115" s="135"/>
      <c r="BO115" s="135"/>
      <c r="BP115" s="135"/>
      <c r="BQ115" s="135"/>
      <c r="BR115" s="135"/>
      <c r="BS115" s="135"/>
      <c r="BT115" s="135"/>
      <c r="BU115" s="135"/>
      <c r="BV115" s="135"/>
      <c r="BW115" s="135"/>
      <c r="BX115" s="135"/>
      <c r="BY115" s="135"/>
      <c r="BZ115" s="135"/>
      <c r="CA115" s="176"/>
      <c r="CB115" s="177"/>
      <c r="CC115" s="338"/>
    </row>
    <row r="116" spans="1:81" s="13" customFormat="1" ht="27" customHeight="1">
      <c r="B116" s="326"/>
      <c r="C116" s="141"/>
      <c r="D116" s="327"/>
      <c r="E116" s="328" t="s">
        <v>3</v>
      </c>
      <c r="F116" s="349" t="s">
        <v>915</v>
      </c>
      <c r="G116" s="141"/>
      <c r="H116" s="330">
        <v>320</v>
      </c>
      <c r="I116" s="141"/>
      <c r="J116" s="141"/>
      <c r="K116" s="141"/>
      <c r="L116" s="136"/>
      <c r="M116" s="140"/>
      <c r="N116" s="141"/>
      <c r="O116" s="141"/>
      <c r="P116" s="141"/>
      <c r="Q116" s="141"/>
      <c r="R116" s="141"/>
      <c r="S116" s="141"/>
      <c r="T116" s="142"/>
      <c r="U116" s="141"/>
      <c r="V116" s="141"/>
      <c r="W116" s="141"/>
      <c r="X116" s="141"/>
      <c r="Y116" s="141"/>
      <c r="Z116" s="141"/>
      <c r="AA116" s="141"/>
      <c r="AB116" s="141"/>
      <c r="AC116" s="141"/>
      <c r="AD116" s="141"/>
      <c r="AE116" s="141"/>
      <c r="AF116" s="141"/>
      <c r="AG116" s="141"/>
      <c r="AH116" s="141"/>
      <c r="AI116" s="141"/>
      <c r="AJ116" s="141"/>
      <c r="AK116" s="141"/>
      <c r="AL116" s="141"/>
      <c r="AM116" s="141"/>
      <c r="AN116" s="141"/>
      <c r="AO116" s="141"/>
      <c r="AP116" s="141"/>
      <c r="AQ116" s="141"/>
      <c r="AR116" s="141"/>
      <c r="AS116" s="141"/>
      <c r="AT116" s="328" t="s">
        <v>152</v>
      </c>
      <c r="AU116" s="328" t="s">
        <v>84</v>
      </c>
      <c r="AV116" s="141" t="s">
        <v>84</v>
      </c>
      <c r="AW116" s="141" t="s">
        <v>33</v>
      </c>
      <c r="AX116" s="141" t="s">
        <v>21</v>
      </c>
      <c r="AY116" s="328" t="s">
        <v>142</v>
      </c>
      <c r="AZ116" s="141"/>
      <c r="BA116" s="141"/>
      <c r="BB116" s="141"/>
      <c r="BC116" s="141"/>
      <c r="BD116" s="141"/>
      <c r="BE116" s="141"/>
      <c r="BF116" s="141"/>
      <c r="BG116" s="141"/>
      <c r="BH116" s="141"/>
      <c r="BI116" s="141"/>
      <c r="BJ116" s="141"/>
      <c r="BK116" s="141"/>
      <c r="BL116" s="141"/>
      <c r="BM116" s="141"/>
      <c r="BN116" s="141"/>
      <c r="BO116" s="141"/>
      <c r="BP116" s="141"/>
      <c r="BQ116" s="141"/>
      <c r="BR116" s="141"/>
      <c r="BS116" s="141"/>
      <c r="BT116" s="141"/>
      <c r="BU116" s="141"/>
      <c r="BV116" s="141"/>
      <c r="BW116" s="141"/>
      <c r="BX116" s="141"/>
      <c r="BY116" s="141"/>
      <c r="BZ116" s="141"/>
      <c r="CA116" s="176"/>
      <c r="CB116" s="177"/>
      <c r="CC116" s="338"/>
    </row>
    <row r="117" spans="1:81" s="12" customFormat="1" ht="22.8" customHeight="1">
      <c r="B117" s="313"/>
      <c r="C117" s="112"/>
      <c r="D117" s="314" t="s">
        <v>73</v>
      </c>
      <c r="E117" s="320" t="s">
        <v>190</v>
      </c>
      <c r="F117" s="320" t="s">
        <v>306</v>
      </c>
      <c r="G117" s="112"/>
      <c r="H117" s="112"/>
      <c r="I117" s="112"/>
      <c r="J117" s="321">
        <f>BK117</f>
        <v>17851.400000000001</v>
      </c>
      <c r="K117" s="112"/>
      <c r="L117" s="107"/>
      <c r="M117" s="111"/>
      <c r="N117" s="112"/>
      <c r="O117" s="112"/>
      <c r="P117" s="113">
        <f>SUM(P118:P120)</f>
        <v>0</v>
      </c>
      <c r="Q117" s="112"/>
      <c r="R117" s="113">
        <f>SUM(R118:R120)</f>
        <v>0</v>
      </c>
      <c r="S117" s="112"/>
      <c r="T117" s="114">
        <f>SUM(T118:T120)</f>
        <v>0</v>
      </c>
      <c r="U117" s="112"/>
      <c r="V117" s="112"/>
      <c r="W117" s="112"/>
      <c r="X117" s="112"/>
      <c r="Y117" s="112"/>
      <c r="Z117" s="112"/>
      <c r="AA117" s="112"/>
      <c r="AB117" s="112"/>
      <c r="AC117" s="112"/>
      <c r="AD117" s="112"/>
      <c r="AE117" s="112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314" t="s">
        <v>21</v>
      </c>
      <c r="AS117" s="112"/>
      <c r="AT117" s="317" t="s">
        <v>73</v>
      </c>
      <c r="AU117" s="317" t="s">
        <v>21</v>
      </c>
      <c r="AV117" s="112"/>
      <c r="AW117" s="112"/>
      <c r="AX117" s="112"/>
      <c r="AY117" s="314" t="s">
        <v>142</v>
      </c>
      <c r="AZ117" s="112"/>
      <c r="BA117" s="112"/>
      <c r="BB117" s="112"/>
      <c r="BC117" s="112"/>
      <c r="BD117" s="112"/>
      <c r="BE117" s="112"/>
      <c r="BF117" s="112"/>
      <c r="BG117" s="112"/>
      <c r="BH117" s="112"/>
      <c r="BI117" s="112"/>
      <c r="BJ117" s="112"/>
      <c r="BK117" s="318">
        <f>SUM(BK118:BK120)</f>
        <v>17851.400000000001</v>
      </c>
      <c r="BL117" s="112"/>
      <c r="BM117" s="112"/>
      <c r="BN117" s="112"/>
      <c r="BO117" s="112"/>
      <c r="BP117" s="112"/>
      <c r="BQ117" s="112"/>
      <c r="BR117" s="112"/>
      <c r="BS117" s="112"/>
      <c r="BT117" s="112"/>
      <c r="BU117" s="112"/>
      <c r="BV117" s="112"/>
      <c r="BW117" s="112"/>
      <c r="BX117" s="112"/>
      <c r="BY117" s="112"/>
      <c r="BZ117" s="112"/>
      <c r="CA117" s="176"/>
      <c r="CB117" s="177"/>
      <c r="CC117" s="338"/>
    </row>
    <row r="118" spans="1:81" s="2" customFormat="1" ht="21.75" customHeight="1">
      <c r="A118" s="25"/>
      <c r="B118" s="322"/>
      <c r="C118" s="120" t="s">
        <v>227</v>
      </c>
      <c r="D118" s="120" t="s">
        <v>144</v>
      </c>
      <c r="E118" s="121" t="s">
        <v>455</v>
      </c>
      <c r="F118" s="122" t="s">
        <v>456</v>
      </c>
      <c r="G118" s="123" t="s">
        <v>182</v>
      </c>
      <c r="H118" s="124">
        <v>45</v>
      </c>
      <c r="I118" s="125">
        <v>133</v>
      </c>
      <c r="J118" s="125">
        <f>ROUND(I118*H118,2)</f>
        <v>5985</v>
      </c>
      <c r="K118" s="122" t="s">
        <v>3</v>
      </c>
      <c r="L118" s="26"/>
      <c r="M118" s="126" t="s">
        <v>3</v>
      </c>
      <c r="N118" s="127" t="s">
        <v>45</v>
      </c>
      <c r="O118" s="128">
        <v>0</v>
      </c>
      <c r="P118" s="128">
        <f>O118*H118</f>
        <v>0</v>
      </c>
      <c r="Q118" s="128">
        <v>0</v>
      </c>
      <c r="R118" s="128">
        <f>Q118*H118</f>
        <v>0</v>
      </c>
      <c r="S118" s="128">
        <v>0</v>
      </c>
      <c r="T118" s="129">
        <f>S118*H118</f>
        <v>0</v>
      </c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135"/>
      <c r="AG118" s="135"/>
      <c r="AH118" s="135"/>
      <c r="AI118" s="135"/>
      <c r="AJ118" s="135"/>
      <c r="AK118" s="135"/>
      <c r="AL118" s="135"/>
      <c r="AM118" s="135"/>
      <c r="AN118" s="135"/>
      <c r="AO118" s="135"/>
      <c r="AP118" s="135"/>
      <c r="AQ118" s="135"/>
      <c r="AR118" s="323" t="s">
        <v>148</v>
      </c>
      <c r="AS118" s="135"/>
      <c r="AT118" s="323" t="s">
        <v>144</v>
      </c>
      <c r="AU118" s="323" t="s">
        <v>84</v>
      </c>
      <c r="AV118" s="135"/>
      <c r="AW118" s="135"/>
      <c r="AX118" s="135"/>
      <c r="AY118" s="242" t="s">
        <v>142</v>
      </c>
      <c r="AZ118" s="135"/>
      <c r="BA118" s="135"/>
      <c r="BB118" s="135"/>
      <c r="BC118" s="135"/>
      <c r="BD118" s="135"/>
      <c r="BE118" s="324">
        <f>IF(N118="základní",J118,0)</f>
        <v>5985</v>
      </c>
      <c r="BF118" s="324">
        <f>IF(N118="snížená",J118,0)</f>
        <v>0</v>
      </c>
      <c r="BG118" s="324">
        <f>IF(N118="zákl. přenesená",J118,0)</f>
        <v>0</v>
      </c>
      <c r="BH118" s="324">
        <f>IF(N118="sníž. přenesená",J118,0)</f>
        <v>0</v>
      </c>
      <c r="BI118" s="324">
        <f>IF(N118="nulová",J118,0)</f>
        <v>0</v>
      </c>
      <c r="BJ118" s="242" t="s">
        <v>21</v>
      </c>
      <c r="BK118" s="324">
        <f>ROUND(I118*H118,2)</f>
        <v>5985</v>
      </c>
      <c r="BL118" s="242" t="s">
        <v>148</v>
      </c>
      <c r="BM118" s="323" t="s">
        <v>457</v>
      </c>
      <c r="BN118" s="135"/>
      <c r="BO118" s="135"/>
      <c r="BP118" s="135"/>
      <c r="BQ118" s="135"/>
      <c r="BR118" s="135"/>
      <c r="BS118" s="135"/>
      <c r="BT118" s="135"/>
      <c r="BU118" s="135"/>
      <c r="BV118" s="135"/>
      <c r="BW118" s="135"/>
      <c r="BX118" s="135"/>
      <c r="BY118" s="135"/>
      <c r="BZ118" s="135"/>
      <c r="CA118" s="173">
        <f t="shared" si="0"/>
        <v>45</v>
      </c>
      <c r="CB118" s="125">
        <f t="shared" si="1"/>
        <v>5985</v>
      </c>
      <c r="CC118" s="325" t="s">
        <v>906</v>
      </c>
    </row>
    <row r="119" spans="1:81" s="13" customFormat="1" ht="11.4">
      <c r="B119" s="326"/>
      <c r="C119" s="141"/>
      <c r="D119" s="327" t="s">
        <v>152</v>
      </c>
      <c r="E119" s="328" t="s">
        <v>3</v>
      </c>
      <c r="F119" s="329" t="s">
        <v>458</v>
      </c>
      <c r="G119" s="141"/>
      <c r="H119" s="330">
        <v>45</v>
      </c>
      <c r="I119" s="141"/>
      <c r="J119" s="141"/>
      <c r="K119" s="141"/>
      <c r="L119" s="136"/>
      <c r="M119" s="140"/>
      <c r="N119" s="141"/>
      <c r="O119" s="141"/>
      <c r="P119" s="141"/>
      <c r="Q119" s="141"/>
      <c r="R119" s="141"/>
      <c r="S119" s="141"/>
      <c r="T119" s="142"/>
      <c r="U119" s="141"/>
      <c r="V119" s="141"/>
      <c r="W119" s="141"/>
      <c r="X119" s="141"/>
      <c r="Y119" s="141"/>
      <c r="Z119" s="141"/>
      <c r="AA119" s="141"/>
      <c r="AB119" s="141"/>
      <c r="AC119" s="141"/>
      <c r="AD119" s="141"/>
      <c r="AE119" s="141"/>
      <c r="AF119" s="141"/>
      <c r="AG119" s="141"/>
      <c r="AH119" s="141"/>
      <c r="AI119" s="141"/>
      <c r="AJ119" s="141"/>
      <c r="AK119" s="141"/>
      <c r="AL119" s="141"/>
      <c r="AM119" s="141"/>
      <c r="AN119" s="141"/>
      <c r="AO119" s="141"/>
      <c r="AP119" s="141"/>
      <c r="AQ119" s="141"/>
      <c r="AR119" s="141"/>
      <c r="AS119" s="141"/>
      <c r="AT119" s="328" t="s">
        <v>152</v>
      </c>
      <c r="AU119" s="328" t="s">
        <v>84</v>
      </c>
      <c r="AV119" s="141" t="s">
        <v>84</v>
      </c>
      <c r="AW119" s="141" t="s">
        <v>33</v>
      </c>
      <c r="AX119" s="141" t="s">
        <v>21</v>
      </c>
      <c r="AY119" s="328" t="s">
        <v>142</v>
      </c>
      <c r="AZ119" s="141"/>
      <c r="BA119" s="141"/>
      <c r="BB119" s="141"/>
      <c r="BC119" s="141"/>
      <c r="BD119" s="141"/>
      <c r="BE119" s="141"/>
      <c r="BF119" s="141"/>
      <c r="BG119" s="141"/>
      <c r="BH119" s="141"/>
      <c r="BI119" s="141"/>
      <c r="BJ119" s="141"/>
      <c r="BK119" s="141"/>
      <c r="BL119" s="141"/>
      <c r="BM119" s="141"/>
      <c r="BN119" s="141"/>
      <c r="BO119" s="141"/>
      <c r="BP119" s="141"/>
      <c r="BQ119" s="141"/>
      <c r="BR119" s="141"/>
      <c r="BS119" s="141"/>
      <c r="BT119" s="141"/>
      <c r="BU119" s="141"/>
      <c r="BV119" s="141"/>
      <c r="BW119" s="141"/>
      <c r="BX119" s="141"/>
      <c r="BY119" s="141"/>
      <c r="BZ119" s="141"/>
      <c r="CA119" s="173"/>
      <c r="CB119" s="125"/>
      <c r="CC119" s="325"/>
    </row>
    <row r="120" spans="1:81" s="2" customFormat="1" ht="16.5" customHeight="1">
      <c r="A120" s="25"/>
      <c r="B120" s="322"/>
      <c r="C120" s="120" t="s">
        <v>232</v>
      </c>
      <c r="D120" s="120" t="s">
        <v>144</v>
      </c>
      <c r="E120" s="121" t="s">
        <v>459</v>
      </c>
      <c r="F120" s="122" t="s">
        <v>460</v>
      </c>
      <c r="G120" s="123" t="s">
        <v>198</v>
      </c>
      <c r="H120" s="124">
        <v>118.664</v>
      </c>
      <c r="I120" s="125">
        <v>100</v>
      </c>
      <c r="J120" s="125">
        <f>ROUND(I120*H120,2)</f>
        <v>11866.4</v>
      </c>
      <c r="K120" s="122" t="s">
        <v>3</v>
      </c>
      <c r="L120" s="26"/>
      <c r="M120" s="162" t="s">
        <v>3</v>
      </c>
      <c r="N120" s="163" t="s">
        <v>45</v>
      </c>
      <c r="O120" s="164">
        <v>0</v>
      </c>
      <c r="P120" s="164">
        <f>O120*H120</f>
        <v>0</v>
      </c>
      <c r="Q120" s="164">
        <v>0</v>
      </c>
      <c r="R120" s="164">
        <f>Q120*H120</f>
        <v>0</v>
      </c>
      <c r="S120" s="164">
        <v>0</v>
      </c>
      <c r="T120" s="165">
        <f>S120*H120</f>
        <v>0</v>
      </c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323" t="s">
        <v>148</v>
      </c>
      <c r="AS120" s="135"/>
      <c r="AT120" s="323" t="s">
        <v>144</v>
      </c>
      <c r="AU120" s="323" t="s">
        <v>84</v>
      </c>
      <c r="AV120" s="135"/>
      <c r="AW120" s="135"/>
      <c r="AX120" s="135"/>
      <c r="AY120" s="242" t="s">
        <v>142</v>
      </c>
      <c r="AZ120" s="135"/>
      <c r="BA120" s="135"/>
      <c r="BB120" s="135"/>
      <c r="BC120" s="135"/>
      <c r="BD120" s="135"/>
      <c r="BE120" s="324">
        <f>IF(N120="základní",J120,0)</f>
        <v>11866.4</v>
      </c>
      <c r="BF120" s="324">
        <f>IF(N120="snížená",J120,0)</f>
        <v>0</v>
      </c>
      <c r="BG120" s="324">
        <f>IF(N120="zákl. přenesená",J120,0)</f>
        <v>0</v>
      </c>
      <c r="BH120" s="324">
        <f>IF(N120="sníž. přenesená",J120,0)</f>
        <v>0</v>
      </c>
      <c r="BI120" s="324">
        <f>IF(N120="nulová",J120,0)</f>
        <v>0</v>
      </c>
      <c r="BJ120" s="242" t="s">
        <v>21</v>
      </c>
      <c r="BK120" s="324">
        <f>ROUND(I120*H120,2)</f>
        <v>11866.4</v>
      </c>
      <c r="BL120" s="242" t="s">
        <v>148</v>
      </c>
      <c r="BM120" s="323" t="s">
        <v>461</v>
      </c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135"/>
      <c r="CA120" s="173">
        <f t="shared" si="0"/>
        <v>118.664</v>
      </c>
      <c r="CB120" s="125">
        <f t="shared" si="1"/>
        <v>11866.4</v>
      </c>
      <c r="CC120" s="325" t="s">
        <v>906</v>
      </c>
    </row>
    <row r="121" spans="1:81" s="2" customFormat="1" ht="6.9" customHeight="1">
      <c r="A121" s="25"/>
      <c r="B121" s="256"/>
      <c r="C121" s="257"/>
      <c r="D121" s="257"/>
      <c r="E121" s="257"/>
      <c r="F121" s="257"/>
      <c r="G121" s="257"/>
      <c r="H121" s="257"/>
      <c r="I121" s="257"/>
      <c r="J121" s="257"/>
      <c r="K121" s="257"/>
      <c r="L121" s="258"/>
      <c r="M121" s="257"/>
      <c r="N121" s="259"/>
      <c r="O121" s="257"/>
      <c r="P121" s="257"/>
      <c r="Q121" s="257"/>
      <c r="R121" s="257"/>
      <c r="S121" s="257"/>
      <c r="T121" s="257"/>
      <c r="U121" s="257"/>
      <c r="V121" s="257"/>
      <c r="W121" s="257"/>
      <c r="X121" s="257"/>
      <c r="Y121" s="257"/>
      <c r="Z121" s="257"/>
      <c r="AA121" s="257"/>
      <c r="AB121" s="257"/>
      <c r="AC121" s="257"/>
      <c r="AD121" s="257"/>
      <c r="AE121" s="257"/>
      <c r="AF121" s="259"/>
      <c r="AG121" s="259"/>
      <c r="AH121" s="259"/>
      <c r="AI121" s="259"/>
      <c r="AJ121" s="259"/>
      <c r="AK121" s="259"/>
      <c r="AL121" s="259"/>
      <c r="AM121" s="259"/>
      <c r="AN121" s="259"/>
      <c r="AO121" s="259"/>
      <c r="AP121" s="259"/>
      <c r="AQ121" s="259"/>
      <c r="AR121" s="259"/>
      <c r="AS121" s="259"/>
      <c r="AT121" s="259"/>
      <c r="AU121" s="259"/>
      <c r="AV121" s="259"/>
      <c r="AW121" s="259"/>
      <c r="AX121" s="259"/>
      <c r="AY121" s="259"/>
      <c r="AZ121" s="259"/>
      <c r="BA121" s="259"/>
      <c r="BB121" s="259"/>
      <c r="BC121" s="259"/>
      <c r="BD121" s="259"/>
      <c r="BE121" s="259"/>
      <c r="BF121" s="259"/>
      <c r="BG121" s="259"/>
      <c r="BH121" s="259"/>
      <c r="BI121" s="259"/>
      <c r="BJ121" s="259"/>
      <c r="BK121" s="259"/>
      <c r="BL121" s="259"/>
      <c r="BM121" s="259"/>
      <c r="BN121" s="259"/>
      <c r="BO121" s="259"/>
      <c r="BP121" s="259"/>
      <c r="BQ121" s="259"/>
      <c r="BR121" s="259"/>
      <c r="BS121" s="259"/>
      <c r="BT121" s="259"/>
      <c r="BU121" s="259"/>
      <c r="BV121" s="259"/>
      <c r="BW121" s="259"/>
      <c r="BX121" s="259"/>
      <c r="BY121" s="259"/>
      <c r="BZ121" s="259"/>
      <c r="CA121" s="259"/>
      <c r="CB121" s="259"/>
      <c r="CC121" s="260"/>
    </row>
  </sheetData>
  <autoFilter ref="C82:K120"/>
  <mergeCells count="8">
    <mergeCell ref="E73:H73"/>
    <mergeCell ref="E75:H75"/>
    <mergeCell ref="L2:V2"/>
    <mergeCell ref="E7:H7"/>
    <mergeCell ref="E9:H9"/>
    <mergeCell ref="E27:H27"/>
    <mergeCell ref="E48:H48"/>
    <mergeCell ref="E50:H50"/>
  </mergeCells>
  <pageMargins left="0.39374999999999999" right="0.39374999999999999" top="0.39374999999999999" bottom="0.39374999999999999" header="0" footer="0"/>
  <pageSetup paperSize="9" scale="61" fitToHeight="100" orientation="portrait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1"/>
  <sheetViews>
    <sheetView showGridLines="0" topLeftCell="F1" workbookViewId="0">
      <selection activeCell="L1" sqref="L1:BZ1048576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" style="1" customWidth="1"/>
    <col min="8" max="8" width="11.42578125" style="1" customWidth="1"/>
    <col min="9" max="11" width="20.140625" style="1" customWidth="1"/>
    <col min="12" max="12" width="9.28515625" style="1" hidden="1" customWidth="1"/>
    <col min="13" max="13" width="10.85546875" style="1" hidden="1" customWidth="1"/>
    <col min="14" max="14" width="9.28515625" style="1" hidden="1" customWidth="1"/>
    <col min="15" max="20" width="14.140625" style="1" hidden="1" customWidth="1"/>
    <col min="21" max="21" width="16.28515625" style="1" hidden="1" customWidth="1"/>
    <col min="22" max="22" width="12.28515625" style="1" hidden="1" customWidth="1"/>
    <col min="23" max="23" width="16.28515625" style="1" hidden="1" customWidth="1"/>
    <col min="24" max="24" width="12.28515625" style="1" hidden="1" customWidth="1"/>
    <col min="25" max="25" width="15" style="1" hidden="1" customWidth="1"/>
    <col min="26" max="26" width="11" style="1" hidden="1" customWidth="1"/>
    <col min="27" max="27" width="15" style="1" hidden="1" customWidth="1"/>
    <col min="28" max="28" width="16.28515625" style="1" hidden="1" customWidth="1"/>
    <col min="29" max="29" width="11" style="1" hidden="1" customWidth="1"/>
    <col min="30" max="30" width="15" style="1" hidden="1" customWidth="1"/>
    <col min="31" max="31" width="16.28515625" style="1" hidden="1" customWidth="1"/>
    <col min="32" max="43" width="0" hidden="1" customWidth="1"/>
    <col min="44" max="65" width="9.28515625" style="1" hidden="1" customWidth="1"/>
    <col min="66" max="78" width="0" hidden="1" customWidth="1"/>
  </cols>
  <sheetData>
    <row r="1" spans="1:46">
      <c r="A1" s="70"/>
    </row>
    <row r="2" spans="1:46" s="1" customFormat="1" ht="36.9" customHeight="1">
      <c r="L2" s="358" t="s">
        <v>6</v>
      </c>
      <c r="M2" s="359"/>
      <c r="N2" s="359"/>
      <c r="O2" s="359"/>
      <c r="P2" s="359"/>
      <c r="Q2" s="359"/>
      <c r="R2" s="359"/>
      <c r="S2" s="359"/>
      <c r="T2" s="359"/>
      <c r="U2" s="359"/>
      <c r="V2" s="359"/>
      <c r="AT2" s="16" t="s">
        <v>96</v>
      </c>
    </row>
    <row r="3" spans="1:46" s="1" customFormat="1" ht="6.9" hidden="1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</row>
    <row r="4" spans="1:46" s="1" customFormat="1" ht="24.9" hidden="1" customHeight="1">
      <c r="B4" s="19"/>
      <c r="D4" s="20" t="s">
        <v>110</v>
      </c>
      <c r="L4" s="19"/>
      <c r="M4" s="71" t="s">
        <v>11</v>
      </c>
      <c r="AT4" s="16" t="s">
        <v>4</v>
      </c>
    </row>
    <row r="5" spans="1:46" s="1" customFormat="1" ht="6.9" hidden="1" customHeight="1">
      <c r="B5" s="19"/>
      <c r="L5" s="19"/>
    </row>
    <row r="6" spans="1:46" s="1" customFormat="1" ht="12" hidden="1" customHeight="1">
      <c r="B6" s="19"/>
      <c r="D6" s="22" t="s">
        <v>15</v>
      </c>
      <c r="L6" s="19"/>
    </row>
    <row r="7" spans="1:46" s="1" customFormat="1" ht="23.25" hidden="1" customHeight="1">
      <c r="B7" s="19"/>
      <c r="E7" s="400" t="str">
        <f>'Rekapitulace stavby'!K6</f>
        <v>Nápravná opatření k odvrácení škod způsobených vlivem staré ekologické zátěže bývalé skládky Vlčí důl v k.ú. Zásmuky</v>
      </c>
      <c r="F7" s="401"/>
      <c r="G7" s="401"/>
      <c r="H7" s="401"/>
      <c r="L7" s="19"/>
    </row>
    <row r="8" spans="1:46" s="2" customFormat="1" ht="12" hidden="1" customHeight="1">
      <c r="A8" s="25"/>
      <c r="B8" s="26"/>
      <c r="C8" s="25"/>
      <c r="D8" s="22" t="s">
        <v>111</v>
      </c>
      <c r="E8" s="25"/>
      <c r="F8" s="25"/>
      <c r="G8" s="25"/>
      <c r="H8" s="25"/>
      <c r="I8" s="25"/>
      <c r="J8" s="25"/>
      <c r="K8" s="25"/>
      <c r="L8" s="72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</row>
    <row r="9" spans="1:46" s="2" customFormat="1" ht="24.75" hidden="1" customHeight="1">
      <c r="A9" s="25"/>
      <c r="B9" s="26"/>
      <c r="C9" s="25"/>
      <c r="D9" s="25"/>
      <c r="E9" s="402" t="s">
        <v>462</v>
      </c>
      <c r="F9" s="403"/>
      <c r="G9" s="403"/>
      <c r="H9" s="403"/>
      <c r="I9" s="25"/>
      <c r="J9" s="25"/>
      <c r="K9" s="25"/>
      <c r="L9" s="72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46" s="2" customFormat="1" hidden="1">
      <c r="A10" s="25"/>
      <c r="B10" s="26"/>
      <c r="C10" s="25"/>
      <c r="D10" s="25"/>
      <c r="E10" s="25"/>
      <c r="F10" s="25"/>
      <c r="G10" s="25"/>
      <c r="H10" s="25"/>
      <c r="I10" s="25"/>
      <c r="J10" s="25"/>
      <c r="K10" s="25"/>
      <c r="L10" s="72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</row>
    <row r="11" spans="1:46" s="2" customFormat="1" ht="12" hidden="1" customHeight="1">
      <c r="A11" s="25"/>
      <c r="B11" s="26"/>
      <c r="C11" s="25"/>
      <c r="D11" s="22" t="s">
        <v>18</v>
      </c>
      <c r="E11" s="25"/>
      <c r="F11" s="21" t="s">
        <v>3</v>
      </c>
      <c r="G11" s="25"/>
      <c r="H11" s="25"/>
      <c r="I11" s="22" t="s">
        <v>19</v>
      </c>
      <c r="J11" s="21" t="s">
        <v>20</v>
      </c>
      <c r="K11" s="25"/>
      <c r="L11" s="72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</row>
    <row r="12" spans="1:46" s="2" customFormat="1" ht="12" hidden="1" customHeight="1">
      <c r="A12" s="25"/>
      <c r="B12" s="26"/>
      <c r="C12" s="25"/>
      <c r="D12" s="22" t="s">
        <v>22</v>
      </c>
      <c r="E12" s="25"/>
      <c r="F12" s="21" t="s">
        <v>23</v>
      </c>
      <c r="G12" s="25"/>
      <c r="H12" s="25"/>
      <c r="I12" s="22" t="s">
        <v>24</v>
      </c>
      <c r="J12" s="40" t="str">
        <f>'Rekapitulace stavby'!AN8</f>
        <v>20. 5. 2016</v>
      </c>
      <c r="K12" s="25"/>
      <c r="L12" s="72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</row>
    <row r="13" spans="1:46" s="2" customFormat="1" ht="10.8" hidden="1" customHeight="1">
      <c r="A13" s="25"/>
      <c r="B13" s="26"/>
      <c r="C13" s="25"/>
      <c r="D13" s="25"/>
      <c r="E13" s="25"/>
      <c r="F13" s="25"/>
      <c r="G13" s="25"/>
      <c r="H13" s="25"/>
      <c r="I13" s="25"/>
      <c r="J13" s="25"/>
      <c r="K13" s="25"/>
      <c r="L13" s="72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</row>
    <row r="14" spans="1:46" s="2" customFormat="1" ht="12" hidden="1" customHeight="1">
      <c r="A14" s="25"/>
      <c r="B14" s="26"/>
      <c r="C14" s="25"/>
      <c r="D14" s="22" t="s">
        <v>28</v>
      </c>
      <c r="E14" s="25"/>
      <c r="F14" s="25"/>
      <c r="G14" s="25"/>
      <c r="H14" s="25"/>
      <c r="I14" s="22" t="s">
        <v>29</v>
      </c>
      <c r="J14" s="21" t="s">
        <v>3</v>
      </c>
      <c r="K14" s="25"/>
      <c r="L14" s="72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</row>
    <row r="15" spans="1:46" s="2" customFormat="1" ht="18" hidden="1" customHeight="1">
      <c r="A15" s="25"/>
      <c r="B15" s="26"/>
      <c r="C15" s="25"/>
      <c r="D15" s="25"/>
      <c r="E15" s="21" t="s">
        <v>23</v>
      </c>
      <c r="F15" s="25"/>
      <c r="G15" s="25"/>
      <c r="H15" s="25"/>
      <c r="I15" s="22" t="s">
        <v>30</v>
      </c>
      <c r="J15" s="21" t="s">
        <v>3</v>
      </c>
      <c r="K15" s="25"/>
      <c r="L15" s="72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</row>
    <row r="16" spans="1:46" s="2" customFormat="1" ht="6.9" hidden="1" customHeight="1">
      <c r="A16" s="25"/>
      <c r="B16" s="26"/>
      <c r="C16" s="25"/>
      <c r="D16" s="25"/>
      <c r="E16" s="25"/>
      <c r="F16" s="25"/>
      <c r="G16" s="25"/>
      <c r="H16" s="25"/>
      <c r="I16" s="25"/>
      <c r="J16" s="25"/>
      <c r="K16" s="25"/>
      <c r="L16" s="72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</row>
    <row r="17" spans="1:31" s="2" customFormat="1" ht="12" hidden="1" customHeight="1">
      <c r="A17" s="25"/>
      <c r="B17" s="26"/>
      <c r="C17" s="25"/>
      <c r="D17" s="22" t="s">
        <v>31</v>
      </c>
      <c r="E17" s="25"/>
      <c r="F17" s="25"/>
      <c r="G17" s="25"/>
      <c r="H17" s="25"/>
      <c r="I17" s="22" t="s">
        <v>29</v>
      </c>
      <c r="J17" s="21" t="s">
        <v>3</v>
      </c>
      <c r="K17" s="25"/>
      <c r="L17" s="72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</row>
    <row r="18" spans="1:31" s="2" customFormat="1" ht="18" hidden="1" customHeight="1">
      <c r="A18" s="25"/>
      <c r="B18" s="26"/>
      <c r="C18" s="25"/>
      <c r="D18" s="25"/>
      <c r="E18" s="21" t="s">
        <v>32</v>
      </c>
      <c r="F18" s="25"/>
      <c r="G18" s="25"/>
      <c r="H18" s="25"/>
      <c r="I18" s="22" t="s">
        <v>30</v>
      </c>
      <c r="J18" s="21" t="s">
        <v>3</v>
      </c>
      <c r="K18" s="25"/>
      <c r="L18" s="72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</row>
    <row r="19" spans="1:31" s="2" customFormat="1" ht="6.9" hidden="1" customHeight="1">
      <c r="A19" s="25"/>
      <c r="B19" s="26"/>
      <c r="C19" s="25"/>
      <c r="D19" s="25"/>
      <c r="E19" s="25"/>
      <c r="F19" s="25"/>
      <c r="G19" s="25"/>
      <c r="H19" s="25"/>
      <c r="I19" s="25"/>
      <c r="J19" s="25"/>
      <c r="K19" s="25"/>
      <c r="L19" s="72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</row>
    <row r="20" spans="1:31" s="2" customFormat="1" ht="12" hidden="1" customHeight="1">
      <c r="A20" s="25"/>
      <c r="B20" s="26"/>
      <c r="C20" s="25"/>
      <c r="D20" s="22" t="s">
        <v>34</v>
      </c>
      <c r="E20" s="25"/>
      <c r="F20" s="25"/>
      <c r="G20" s="25"/>
      <c r="H20" s="25"/>
      <c r="I20" s="22" t="s">
        <v>29</v>
      </c>
      <c r="J20" s="21" t="s">
        <v>3</v>
      </c>
      <c r="K20" s="25"/>
      <c r="L20" s="72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</row>
    <row r="21" spans="1:31" s="2" customFormat="1" ht="18" hidden="1" customHeight="1">
      <c r="A21" s="25"/>
      <c r="B21" s="26"/>
      <c r="C21" s="25"/>
      <c r="D21" s="25"/>
      <c r="E21" s="21" t="s">
        <v>36</v>
      </c>
      <c r="F21" s="25"/>
      <c r="G21" s="25"/>
      <c r="H21" s="25"/>
      <c r="I21" s="22" t="s">
        <v>30</v>
      </c>
      <c r="J21" s="21" t="s">
        <v>3</v>
      </c>
      <c r="K21" s="25"/>
      <c r="L21" s="72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</row>
    <row r="22" spans="1:31" s="2" customFormat="1" ht="6.9" hidden="1" customHeight="1">
      <c r="A22" s="25"/>
      <c r="B22" s="26"/>
      <c r="C22" s="25"/>
      <c r="D22" s="25"/>
      <c r="E22" s="25"/>
      <c r="F22" s="25"/>
      <c r="G22" s="25"/>
      <c r="H22" s="25"/>
      <c r="I22" s="25"/>
      <c r="J22" s="25"/>
      <c r="K22" s="25"/>
      <c r="L22" s="72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</row>
    <row r="23" spans="1:31" s="2" customFormat="1" ht="12" hidden="1" customHeight="1">
      <c r="A23" s="25"/>
      <c r="B23" s="26"/>
      <c r="C23" s="25"/>
      <c r="D23" s="22" t="s">
        <v>37</v>
      </c>
      <c r="E23" s="25"/>
      <c r="F23" s="25"/>
      <c r="G23" s="25"/>
      <c r="H23" s="25"/>
      <c r="I23" s="22" t="s">
        <v>29</v>
      </c>
      <c r="J23" s="21" t="str">
        <f>IF('Rekapitulace stavby'!AN19="","",'Rekapitulace stavby'!AN19)</f>
        <v/>
      </c>
      <c r="K23" s="25"/>
      <c r="L23" s="72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</row>
    <row r="24" spans="1:31" s="2" customFormat="1" ht="18" hidden="1" customHeight="1">
      <c r="A24" s="25"/>
      <c r="B24" s="26"/>
      <c r="C24" s="25"/>
      <c r="D24" s="25"/>
      <c r="E24" s="21" t="str">
        <f>IF('Rekapitulace stavby'!E20="","",'Rekapitulace stavby'!E20)</f>
        <v xml:space="preserve"> </v>
      </c>
      <c r="F24" s="25"/>
      <c r="G24" s="25"/>
      <c r="H24" s="25"/>
      <c r="I24" s="22" t="s">
        <v>30</v>
      </c>
      <c r="J24" s="21" t="str">
        <f>IF('Rekapitulace stavby'!AN20="","",'Rekapitulace stavby'!AN20)</f>
        <v/>
      </c>
      <c r="K24" s="25"/>
      <c r="L24" s="72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</row>
    <row r="25" spans="1:31" s="2" customFormat="1" ht="6.9" hidden="1" customHeight="1">
      <c r="A25" s="25"/>
      <c r="B25" s="26"/>
      <c r="C25" s="25"/>
      <c r="D25" s="25"/>
      <c r="E25" s="25"/>
      <c r="F25" s="25"/>
      <c r="G25" s="25"/>
      <c r="H25" s="25"/>
      <c r="I25" s="25"/>
      <c r="J25" s="25"/>
      <c r="K25" s="25"/>
      <c r="L25" s="72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s="2" customFormat="1" ht="12" hidden="1" customHeight="1">
      <c r="A26" s="25"/>
      <c r="B26" s="26"/>
      <c r="C26" s="25"/>
      <c r="D26" s="22" t="s">
        <v>39</v>
      </c>
      <c r="E26" s="25"/>
      <c r="F26" s="25"/>
      <c r="G26" s="25"/>
      <c r="H26" s="25"/>
      <c r="I26" s="25"/>
      <c r="J26" s="25"/>
      <c r="K26" s="25"/>
      <c r="L26" s="72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</row>
    <row r="27" spans="1:31" s="8" customFormat="1" ht="16.5" hidden="1" customHeight="1">
      <c r="A27" s="73"/>
      <c r="B27" s="74"/>
      <c r="C27" s="73"/>
      <c r="D27" s="73"/>
      <c r="E27" s="404" t="s">
        <v>3</v>
      </c>
      <c r="F27" s="404"/>
      <c r="G27" s="404"/>
      <c r="H27" s="404"/>
      <c r="I27" s="73"/>
      <c r="J27" s="73"/>
      <c r="K27" s="73"/>
      <c r="L27" s="75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</row>
    <row r="28" spans="1:31" s="2" customFormat="1" ht="6.9" hidden="1" customHeight="1">
      <c r="A28" s="25"/>
      <c r="B28" s="26"/>
      <c r="C28" s="25"/>
      <c r="D28" s="25"/>
      <c r="E28" s="25"/>
      <c r="F28" s="25"/>
      <c r="G28" s="25"/>
      <c r="H28" s="25"/>
      <c r="I28" s="25"/>
      <c r="J28" s="25"/>
      <c r="K28" s="25"/>
      <c r="L28" s="72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s="2" customFormat="1" ht="6.9" hidden="1" customHeight="1">
      <c r="A29" s="25"/>
      <c r="B29" s="26"/>
      <c r="C29" s="25"/>
      <c r="D29" s="51"/>
      <c r="E29" s="51"/>
      <c r="F29" s="51"/>
      <c r="G29" s="51"/>
      <c r="H29" s="51"/>
      <c r="I29" s="51"/>
      <c r="J29" s="51"/>
      <c r="K29" s="51"/>
      <c r="L29" s="72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s="2" customFormat="1" ht="25.35" hidden="1" customHeight="1">
      <c r="A30" s="25"/>
      <c r="B30" s="26"/>
      <c r="C30" s="25"/>
      <c r="D30" s="76" t="s">
        <v>40</v>
      </c>
      <c r="E30" s="25"/>
      <c r="F30" s="25"/>
      <c r="G30" s="25"/>
      <c r="H30" s="25"/>
      <c r="I30" s="25"/>
      <c r="J30" s="55">
        <f>ROUND(J89, 2)</f>
        <v>25242500</v>
      </c>
      <c r="K30" s="25"/>
      <c r="L30" s="72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s="2" customFormat="1" ht="6.9" hidden="1" customHeight="1">
      <c r="A31" s="25"/>
      <c r="B31" s="26"/>
      <c r="C31" s="25"/>
      <c r="D31" s="51"/>
      <c r="E31" s="51"/>
      <c r="F31" s="51"/>
      <c r="G31" s="51"/>
      <c r="H31" s="51"/>
      <c r="I31" s="51"/>
      <c r="J31" s="51"/>
      <c r="K31" s="51"/>
      <c r="L31" s="72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</row>
    <row r="32" spans="1:31" s="2" customFormat="1" ht="14.4" hidden="1" customHeight="1">
      <c r="A32" s="25"/>
      <c r="B32" s="26"/>
      <c r="C32" s="25"/>
      <c r="D32" s="25"/>
      <c r="E32" s="25"/>
      <c r="F32" s="29" t="s">
        <v>42</v>
      </c>
      <c r="G32" s="25"/>
      <c r="H32" s="25"/>
      <c r="I32" s="29" t="s">
        <v>41</v>
      </c>
      <c r="J32" s="29" t="s">
        <v>43</v>
      </c>
      <c r="K32" s="25"/>
      <c r="L32" s="72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</row>
    <row r="33" spans="1:31" s="2" customFormat="1" ht="14.4" hidden="1" customHeight="1">
      <c r="A33" s="25"/>
      <c r="B33" s="26"/>
      <c r="C33" s="25"/>
      <c r="D33" s="77" t="s">
        <v>44</v>
      </c>
      <c r="E33" s="22" t="s">
        <v>45</v>
      </c>
      <c r="F33" s="78">
        <f>ROUND((SUM(BE89:BE140)),  2)</f>
        <v>25242500</v>
      </c>
      <c r="G33" s="25"/>
      <c r="H33" s="25"/>
      <c r="I33" s="79">
        <v>0.21</v>
      </c>
      <c r="J33" s="78">
        <f>ROUND(((SUM(BE89:BE140))*I33),  2)</f>
        <v>5300925</v>
      </c>
      <c r="K33" s="25"/>
      <c r="L33" s="72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</row>
    <row r="34" spans="1:31" s="2" customFormat="1" ht="14.4" hidden="1" customHeight="1">
      <c r="A34" s="25"/>
      <c r="B34" s="26"/>
      <c r="C34" s="25"/>
      <c r="D34" s="25"/>
      <c r="E34" s="22" t="s">
        <v>46</v>
      </c>
      <c r="F34" s="78">
        <f>ROUND((SUM(BF89:BF140)),  2)</f>
        <v>0</v>
      </c>
      <c r="G34" s="25"/>
      <c r="H34" s="25"/>
      <c r="I34" s="79">
        <v>0.15</v>
      </c>
      <c r="J34" s="78">
        <f>ROUND(((SUM(BF89:BF140))*I34),  2)</f>
        <v>0</v>
      </c>
      <c r="K34" s="25"/>
      <c r="L34" s="72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</row>
    <row r="35" spans="1:31" s="2" customFormat="1" ht="14.4" hidden="1" customHeight="1">
      <c r="A35" s="25"/>
      <c r="B35" s="26"/>
      <c r="C35" s="25"/>
      <c r="D35" s="25"/>
      <c r="E35" s="22" t="s">
        <v>47</v>
      </c>
      <c r="F35" s="78">
        <f>ROUND((SUM(BG89:BG140)),  2)</f>
        <v>0</v>
      </c>
      <c r="G35" s="25"/>
      <c r="H35" s="25"/>
      <c r="I35" s="79">
        <v>0.21</v>
      </c>
      <c r="J35" s="78">
        <f>0</f>
        <v>0</v>
      </c>
      <c r="K35" s="25"/>
      <c r="L35" s="72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</row>
    <row r="36" spans="1:31" s="2" customFormat="1" ht="14.4" hidden="1" customHeight="1">
      <c r="A36" s="25"/>
      <c r="B36" s="26"/>
      <c r="C36" s="25"/>
      <c r="D36" s="25"/>
      <c r="E36" s="22" t="s">
        <v>48</v>
      </c>
      <c r="F36" s="78">
        <f>ROUND((SUM(BH89:BH140)),  2)</f>
        <v>0</v>
      </c>
      <c r="G36" s="25"/>
      <c r="H36" s="25"/>
      <c r="I36" s="79">
        <v>0.15</v>
      </c>
      <c r="J36" s="78">
        <f>0</f>
        <v>0</v>
      </c>
      <c r="K36" s="25"/>
      <c r="L36" s="72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</row>
    <row r="37" spans="1:31" s="2" customFormat="1" ht="14.4" hidden="1" customHeight="1">
      <c r="A37" s="25"/>
      <c r="B37" s="26"/>
      <c r="C37" s="25"/>
      <c r="D37" s="25"/>
      <c r="E37" s="22" t="s">
        <v>49</v>
      </c>
      <c r="F37" s="78">
        <f>ROUND((SUM(BI89:BI140)),  2)</f>
        <v>0</v>
      </c>
      <c r="G37" s="25"/>
      <c r="H37" s="25"/>
      <c r="I37" s="79">
        <v>0</v>
      </c>
      <c r="J37" s="78">
        <f>0</f>
        <v>0</v>
      </c>
      <c r="K37" s="25"/>
      <c r="L37" s="72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</row>
    <row r="38" spans="1:31" s="2" customFormat="1" ht="6.9" hidden="1" customHeight="1">
      <c r="A38" s="25"/>
      <c r="B38" s="26"/>
      <c r="C38" s="25"/>
      <c r="D38" s="25"/>
      <c r="E38" s="25"/>
      <c r="F38" s="25"/>
      <c r="G38" s="25"/>
      <c r="H38" s="25"/>
      <c r="I38" s="25"/>
      <c r="J38" s="25"/>
      <c r="K38" s="25"/>
      <c r="L38" s="72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</row>
    <row r="39" spans="1:31" s="2" customFormat="1" ht="25.35" hidden="1" customHeight="1">
      <c r="A39" s="25"/>
      <c r="B39" s="26"/>
      <c r="C39" s="80"/>
      <c r="D39" s="81" t="s">
        <v>50</v>
      </c>
      <c r="E39" s="45"/>
      <c r="F39" s="45"/>
      <c r="G39" s="82" t="s">
        <v>51</v>
      </c>
      <c r="H39" s="83" t="s">
        <v>52</v>
      </c>
      <c r="I39" s="45"/>
      <c r="J39" s="84">
        <f>SUM(J30:J37)</f>
        <v>30543425</v>
      </c>
      <c r="K39" s="85"/>
      <c r="L39" s="72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</row>
    <row r="40" spans="1:31" s="2" customFormat="1" ht="14.4" hidden="1" customHeight="1">
      <c r="A40" s="25"/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72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</row>
    <row r="41" spans="1:31" hidden="1"/>
    <row r="42" spans="1:31" hidden="1"/>
    <row r="43" spans="1:31" hidden="1"/>
    <row r="44" spans="1:31" s="2" customFormat="1" ht="6.9" hidden="1" customHeight="1">
      <c r="A44" s="25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72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</row>
    <row r="45" spans="1:31" s="2" customFormat="1" ht="24.9" hidden="1" customHeight="1">
      <c r="A45" s="25"/>
      <c r="B45" s="26"/>
      <c r="C45" s="20" t="s">
        <v>116</v>
      </c>
      <c r="D45" s="25"/>
      <c r="E45" s="25"/>
      <c r="F45" s="25"/>
      <c r="G45" s="25"/>
      <c r="H45" s="25"/>
      <c r="I45" s="25"/>
      <c r="J45" s="25"/>
      <c r="K45" s="25"/>
      <c r="L45" s="72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</row>
    <row r="46" spans="1:31" s="2" customFormat="1" ht="6.9" hidden="1" customHeight="1">
      <c r="A46" s="25"/>
      <c r="B46" s="26"/>
      <c r="C46" s="25"/>
      <c r="D46" s="25"/>
      <c r="E46" s="25"/>
      <c r="F46" s="25"/>
      <c r="G46" s="25"/>
      <c r="H46" s="25"/>
      <c r="I46" s="25"/>
      <c r="J46" s="25"/>
      <c r="K46" s="25"/>
      <c r="L46" s="72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</row>
    <row r="47" spans="1:31" s="2" customFormat="1" ht="12" hidden="1" customHeight="1">
      <c r="A47" s="25"/>
      <c r="B47" s="26"/>
      <c r="C47" s="22" t="s">
        <v>15</v>
      </c>
      <c r="D47" s="25"/>
      <c r="E47" s="25"/>
      <c r="F47" s="25"/>
      <c r="G47" s="25"/>
      <c r="H47" s="25"/>
      <c r="I47" s="25"/>
      <c r="J47" s="25"/>
      <c r="K47" s="25"/>
      <c r="L47" s="72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</row>
    <row r="48" spans="1:31" s="2" customFormat="1" ht="23.25" hidden="1" customHeight="1">
      <c r="A48" s="25"/>
      <c r="B48" s="26"/>
      <c r="C48" s="25"/>
      <c r="D48" s="25"/>
      <c r="E48" s="400" t="str">
        <f>E7</f>
        <v>Nápravná opatření k odvrácení škod způsobených vlivem staré ekologické zátěže bývalé skládky Vlčí důl v k.ú. Zásmuky</v>
      </c>
      <c r="F48" s="401"/>
      <c r="G48" s="401"/>
      <c r="H48" s="401"/>
      <c r="I48" s="25"/>
      <c r="J48" s="25"/>
      <c r="K48" s="25"/>
      <c r="L48" s="72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</row>
    <row r="49" spans="1:47" s="2" customFormat="1" ht="12" hidden="1" customHeight="1">
      <c r="A49" s="25"/>
      <c r="B49" s="26"/>
      <c r="C49" s="22" t="s">
        <v>111</v>
      </c>
      <c r="D49" s="25"/>
      <c r="E49" s="25"/>
      <c r="F49" s="25"/>
      <c r="G49" s="25"/>
      <c r="H49" s="25"/>
      <c r="I49" s="25"/>
      <c r="J49" s="25"/>
      <c r="K49" s="25"/>
      <c r="L49" s="72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</row>
    <row r="50" spans="1:47" s="2" customFormat="1" ht="24.75" hidden="1" customHeight="1">
      <c r="A50" s="25"/>
      <c r="B50" s="26"/>
      <c r="C50" s="25"/>
      <c r="D50" s="25"/>
      <c r="E50" s="402" t="str">
        <f>E9</f>
        <v>SO 04 - SO 04  Stavebně sanační čerpání, sanační technologie a její provoz</v>
      </c>
      <c r="F50" s="403"/>
      <c r="G50" s="403"/>
      <c r="H50" s="403"/>
      <c r="I50" s="25"/>
      <c r="J50" s="25"/>
      <c r="K50" s="25"/>
      <c r="L50" s="72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</row>
    <row r="51" spans="1:47" s="2" customFormat="1" ht="6.9" hidden="1" customHeight="1">
      <c r="A51" s="25"/>
      <c r="B51" s="26"/>
      <c r="C51" s="25"/>
      <c r="D51" s="25"/>
      <c r="E51" s="25"/>
      <c r="F51" s="25"/>
      <c r="G51" s="25"/>
      <c r="H51" s="25"/>
      <c r="I51" s="25"/>
      <c r="J51" s="25"/>
      <c r="K51" s="25"/>
      <c r="L51" s="72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</row>
    <row r="52" spans="1:47" s="2" customFormat="1" ht="12" hidden="1" customHeight="1">
      <c r="A52" s="25"/>
      <c r="B52" s="26"/>
      <c r="C52" s="22" t="s">
        <v>22</v>
      </c>
      <c r="D52" s="25"/>
      <c r="E52" s="25"/>
      <c r="F52" s="21" t="str">
        <f>F12</f>
        <v>Město Zásmuky</v>
      </c>
      <c r="G52" s="25"/>
      <c r="H52" s="25"/>
      <c r="I52" s="22" t="s">
        <v>24</v>
      </c>
      <c r="J52" s="40" t="str">
        <f>IF(J12="","",J12)</f>
        <v>20. 5. 2016</v>
      </c>
      <c r="K52" s="25"/>
      <c r="L52" s="72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</row>
    <row r="53" spans="1:47" s="2" customFormat="1" ht="6.9" hidden="1" customHeight="1">
      <c r="A53" s="25"/>
      <c r="B53" s="26"/>
      <c r="C53" s="25"/>
      <c r="D53" s="25"/>
      <c r="E53" s="25"/>
      <c r="F53" s="25"/>
      <c r="G53" s="25"/>
      <c r="H53" s="25"/>
      <c r="I53" s="25"/>
      <c r="J53" s="25"/>
      <c r="K53" s="25"/>
      <c r="L53" s="72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</row>
    <row r="54" spans="1:47" s="2" customFormat="1" ht="25.65" hidden="1" customHeight="1">
      <c r="A54" s="25"/>
      <c r="B54" s="26"/>
      <c r="C54" s="22" t="s">
        <v>28</v>
      </c>
      <c r="D54" s="25"/>
      <c r="E54" s="25"/>
      <c r="F54" s="21" t="str">
        <f>E15</f>
        <v>Město Zásmuky</v>
      </c>
      <c r="G54" s="25"/>
      <c r="H54" s="25"/>
      <c r="I54" s="22" t="s">
        <v>34</v>
      </c>
      <c r="J54" s="23" t="str">
        <f>E21</f>
        <v>Bioanalytika CZ, s.r.o.</v>
      </c>
      <c r="K54" s="25"/>
      <c r="L54" s="72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</row>
    <row r="55" spans="1:47" s="2" customFormat="1" ht="15.15" hidden="1" customHeight="1">
      <c r="A55" s="25"/>
      <c r="B55" s="26"/>
      <c r="C55" s="22" t="s">
        <v>31</v>
      </c>
      <c r="D55" s="25"/>
      <c r="E55" s="25"/>
      <c r="F55" s="21" t="str">
        <f>IF(E18="","",E18)</f>
        <v>Společnost VZE &amp; FCC</v>
      </c>
      <c r="G55" s="25"/>
      <c r="H55" s="25"/>
      <c r="I55" s="22" t="s">
        <v>37</v>
      </c>
      <c r="J55" s="23" t="str">
        <f>E24</f>
        <v xml:space="preserve"> </v>
      </c>
      <c r="K55" s="25"/>
      <c r="L55" s="72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</row>
    <row r="56" spans="1:47" s="2" customFormat="1" ht="10.35" hidden="1" customHeight="1">
      <c r="A56" s="25"/>
      <c r="B56" s="26"/>
      <c r="C56" s="25"/>
      <c r="D56" s="25"/>
      <c r="E56" s="25"/>
      <c r="F56" s="25"/>
      <c r="G56" s="25"/>
      <c r="H56" s="25"/>
      <c r="I56" s="25"/>
      <c r="J56" s="25"/>
      <c r="K56" s="25"/>
      <c r="L56" s="72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</row>
    <row r="57" spans="1:47" s="2" customFormat="1" ht="29.25" hidden="1" customHeight="1">
      <c r="A57" s="25"/>
      <c r="B57" s="26"/>
      <c r="C57" s="86" t="s">
        <v>117</v>
      </c>
      <c r="D57" s="80"/>
      <c r="E57" s="80"/>
      <c r="F57" s="80"/>
      <c r="G57" s="80"/>
      <c r="H57" s="80"/>
      <c r="I57" s="80"/>
      <c r="J57" s="87" t="s">
        <v>118</v>
      </c>
      <c r="K57" s="80"/>
      <c r="L57" s="72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</row>
    <row r="58" spans="1:47" s="2" customFormat="1" ht="10.35" hidden="1" customHeight="1">
      <c r="A58" s="25"/>
      <c r="B58" s="26"/>
      <c r="C58" s="25"/>
      <c r="D58" s="25"/>
      <c r="E58" s="25"/>
      <c r="F58" s="25"/>
      <c r="G58" s="25"/>
      <c r="H58" s="25"/>
      <c r="I58" s="25"/>
      <c r="J58" s="25"/>
      <c r="K58" s="25"/>
      <c r="L58" s="72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</row>
    <row r="59" spans="1:47" s="2" customFormat="1" ht="22.8" hidden="1" customHeight="1">
      <c r="A59" s="25"/>
      <c r="B59" s="26"/>
      <c r="C59" s="88" t="s">
        <v>72</v>
      </c>
      <c r="D59" s="25"/>
      <c r="E59" s="25"/>
      <c r="F59" s="25"/>
      <c r="G59" s="25"/>
      <c r="H59" s="25"/>
      <c r="I59" s="25"/>
      <c r="J59" s="55">
        <f>J89</f>
        <v>25242500</v>
      </c>
      <c r="K59" s="25"/>
      <c r="L59" s="72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U59" s="16" t="s">
        <v>119</v>
      </c>
    </row>
    <row r="60" spans="1:47" s="9" customFormat="1" ht="24.9" hidden="1" customHeight="1">
      <c r="B60" s="89"/>
      <c r="D60" s="90" t="s">
        <v>120</v>
      </c>
      <c r="E60" s="91"/>
      <c r="F60" s="91"/>
      <c r="G60" s="91"/>
      <c r="H60" s="91"/>
      <c r="I60" s="91"/>
      <c r="J60" s="92">
        <f>J90</f>
        <v>1036120</v>
      </c>
      <c r="L60" s="89"/>
    </row>
    <row r="61" spans="1:47" s="10" customFormat="1" ht="19.95" hidden="1" customHeight="1">
      <c r="B61" s="93"/>
      <c r="D61" s="94" t="s">
        <v>121</v>
      </c>
      <c r="E61" s="95"/>
      <c r="F61" s="95"/>
      <c r="G61" s="95"/>
      <c r="H61" s="95"/>
      <c r="I61" s="95"/>
      <c r="J61" s="96">
        <f>J91</f>
        <v>793550</v>
      </c>
      <c r="L61" s="93"/>
    </row>
    <row r="62" spans="1:47" s="10" customFormat="1" ht="19.95" hidden="1" customHeight="1">
      <c r="B62" s="93"/>
      <c r="D62" s="94" t="s">
        <v>122</v>
      </c>
      <c r="E62" s="95"/>
      <c r="F62" s="95"/>
      <c r="G62" s="95"/>
      <c r="H62" s="95"/>
      <c r="I62" s="95"/>
      <c r="J62" s="96">
        <f>J99</f>
        <v>50400</v>
      </c>
      <c r="L62" s="93"/>
    </row>
    <row r="63" spans="1:47" s="10" customFormat="1" ht="19.95" hidden="1" customHeight="1">
      <c r="B63" s="93"/>
      <c r="D63" s="94" t="s">
        <v>463</v>
      </c>
      <c r="E63" s="95"/>
      <c r="F63" s="95"/>
      <c r="G63" s="95"/>
      <c r="H63" s="95"/>
      <c r="I63" s="95"/>
      <c r="J63" s="96">
        <f>J102</f>
        <v>142610</v>
      </c>
      <c r="L63" s="93"/>
    </row>
    <row r="64" spans="1:47" s="10" customFormat="1" ht="19.95" hidden="1" customHeight="1">
      <c r="B64" s="93"/>
      <c r="D64" s="94" t="s">
        <v>123</v>
      </c>
      <c r="E64" s="95"/>
      <c r="F64" s="95"/>
      <c r="G64" s="95"/>
      <c r="H64" s="95"/>
      <c r="I64" s="95"/>
      <c r="J64" s="96">
        <f>J107</f>
        <v>49560</v>
      </c>
      <c r="L64" s="93"/>
    </row>
    <row r="65" spans="1:31" s="9" customFormat="1" ht="24.9" hidden="1" customHeight="1">
      <c r="B65" s="89"/>
      <c r="D65" s="90" t="s">
        <v>124</v>
      </c>
      <c r="E65" s="91"/>
      <c r="F65" s="91"/>
      <c r="G65" s="91"/>
      <c r="H65" s="91"/>
      <c r="I65" s="91"/>
      <c r="J65" s="92">
        <f>J112</f>
        <v>187200</v>
      </c>
      <c r="L65" s="89"/>
    </row>
    <row r="66" spans="1:31" s="10" customFormat="1" ht="19.95" hidden="1" customHeight="1">
      <c r="B66" s="93"/>
      <c r="D66" s="94" t="s">
        <v>464</v>
      </c>
      <c r="E66" s="95"/>
      <c r="F66" s="95"/>
      <c r="G66" s="95"/>
      <c r="H66" s="95"/>
      <c r="I66" s="95"/>
      <c r="J66" s="96">
        <f>J113</f>
        <v>187200</v>
      </c>
      <c r="L66" s="93"/>
    </row>
    <row r="67" spans="1:31" s="9" customFormat="1" ht="24.9" hidden="1" customHeight="1">
      <c r="B67" s="89"/>
      <c r="D67" s="90" t="s">
        <v>323</v>
      </c>
      <c r="E67" s="91"/>
      <c r="F67" s="91"/>
      <c r="G67" s="91"/>
      <c r="H67" s="91"/>
      <c r="I67" s="91"/>
      <c r="J67" s="92">
        <f>J115</f>
        <v>24019180</v>
      </c>
      <c r="L67" s="89"/>
    </row>
    <row r="68" spans="1:31" s="10" customFormat="1" ht="19.95" hidden="1" customHeight="1">
      <c r="B68" s="93"/>
      <c r="D68" s="94" t="s">
        <v>465</v>
      </c>
      <c r="E68" s="95"/>
      <c r="F68" s="95"/>
      <c r="G68" s="95"/>
      <c r="H68" s="95"/>
      <c r="I68" s="95"/>
      <c r="J68" s="96">
        <f>J116</f>
        <v>21598300</v>
      </c>
      <c r="L68" s="93"/>
    </row>
    <row r="69" spans="1:31" s="10" customFormat="1" ht="19.95" hidden="1" customHeight="1">
      <c r="B69" s="93"/>
      <c r="D69" s="94" t="s">
        <v>466</v>
      </c>
      <c r="E69" s="95"/>
      <c r="F69" s="95"/>
      <c r="G69" s="95"/>
      <c r="H69" s="95"/>
      <c r="I69" s="95"/>
      <c r="J69" s="96">
        <f>J136</f>
        <v>2420880</v>
      </c>
      <c r="L69" s="93"/>
    </row>
    <row r="70" spans="1:31" s="2" customFormat="1" ht="21.75" hidden="1" customHeight="1">
      <c r="A70" s="25"/>
      <c r="B70" s="26"/>
      <c r="C70" s="25"/>
      <c r="D70" s="25"/>
      <c r="E70" s="25"/>
      <c r="F70" s="25"/>
      <c r="G70" s="25"/>
      <c r="H70" s="25"/>
      <c r="I70" s="25"/>
      <c r="J70" s="25"/>
      <c r="K70" s="25"/>
      <c r="L70" s="72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</row>
    <row r="71" spans="1:31" s="2" customFormat="1" ht="6.9" hidden="1" customHeight="1">
      <c r="A71" s="25"/>
      <c r="B71" s="34"/>
      <c r="C71" s="35"/>
      <c r="D71" s="35"/>
      <c r="E71" s="35"/>
      <c r="F71" s="35"/>
      <c r="G71" s="35"/>
      <c r="H71" s="35"/>
      <c r="I71" s="35"/>
      <c r="J71" s="35"/>
      <c r="K71" s="35"/>
      <c r="L71" s="72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</row>
    <row r="72" spans="1:31" hidden="1"/>
    <row r="73" spans="1:31" hidden="1"/>
    <row r="74" spans="1:31" hidden="1"/>
    <row r="75" spans="1:31" s="2" customFormat="1" ht="6.9" customHeight="1">
      <c r="A75" s="25"/>
      <c r="B75" s="36"/>
      <c r="C75" s="37"/>
      <c r="D75" s="37"/>
      <c r="E75" s="37"/>
      <c r="F75" s="37"/>
      <c r="G75" s="37"/>
      <c r="H75" s="37"/>
      <c r="I75" s="37"/>
      <c r="J75" s="37"/>
      <c r="K75" s="37"/>
      <c r="L75" s="72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</row>
    <row r="76" spans="1:31" s="2" customFormat="1" ht="24.9" customHeight="1">
      <c r="A76" s="25"/>
      <c r="B76" s="26"/>
      <c r="C76" s="20" t="s">
        <v>127</v>
      </c>
      <c r="D76" s="25"/>
      <c r="E76" s="25"/>
      <c r="F76" s="25"/>
      <c r="G76" s="25"/>
      <c r="H76" s="25"/>
      <c r="I76" s="25"/>
      <c r="J76" s="25"/>
      <c r="K76" s="25"/>
      <c r="L76" s="72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</row>
    <row r="77" spans="1:31" s="2" customFormat="1" ht="6.9" customHeight="1">
      <c r="A77" s="25"/>
      <c r="B77" s="26"/>
      <c r="C77" s="25"/>
      <c r="D77" s="25"/>
      <c r="E77" s="25"/>
      <c r="F77" s="25"/>
      <c r="G77" s="25"/>
      <c r="H77" s="25"/>
      <c r="I77" s="25"/>
      <c r="J77" s="25"/>
      <c r="K77" s="25"/>
      <c r="L77" s="72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</row>
    <row r="78" spans="1:31" s="2" customFormat="1" ht="12" customHeight="1">
      <c r="A78" s="25"/>
      <c r="B78" s="26"/>
      <c r="C78" s="22" t="s">
        <v>15</v>
      </c>
      <c r="D78" s="25"/>
      <c r="E78" s="25"/>
      <c r="F78" s="25"/>
      <c r="G78" s="25"/>
      <c r="H78" s="25"/>
      <c r="I78" s="25"/>
      <c r="J78" s="25"/>
      <c r="K78" s="25"/>
      <c r="L78" s="72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</row>
    <row r="79" spans="1:31" s="2" customFormat="1" ht="23.25" customHeight="1">
      <c r="A79" s="25"/>
      <c r="B79" s="26"/>
      <c r="C79" s="25"/>
      <c r="D79" s="25"/>
      <c r="E79" s="400" t="str">
        <f>E7</f>
        <v>Nápravná opatření k odvrácení škod způsobených vlivem staré ekologické zátěže bývalé skládky Vlčí důl v k.ú. Zásmuky</v>
      </c>
      <c r="F79" s="401"/>
      <c r="G79" s="401"/>
      <c r="H79" s="401"/>
      <c r="I79" s="25"/>
      <c r="J79" s="25"/>
      <c r="K79" s="25"/>
      <c r="L79" s="72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</row>
    <row r="80" spans="1:31" s="2" customFormat="1" ht="12" customHeight="1">
      <c r="A80" s="25"/>
      <c r="B80" s="26"/>
      <c r="C80" s="22" t="s">
        <v>111</v>
      </c>
      <c r="D80" s="25"/>
      <c r="E80" s="25"/>
      <c r="F80" s="25"/>
      <c r="G80" s="25"/>
      <c r="H80" s="25"/>
      <c r="I80" s="25"/>
      <c r="J80" s="25"/>
      <c r="K80" s="25"/>
      <c r="L80" s="72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</row>
    <row r="81" spans="1:65" s="2" customFormat="1" ht="24.75" customHeight="1">
      <c r="A81" s="25"/>
      <c r="B81" s="26"/>
      <c r="C81" s="25"/>
      <c r="D81" s="25"/>
      <c r="E81" s="402" t="str">
        <f>E9</f>
        <v>SO 04 - SO 04  Stavebně sanační čerpání, sanační technologie a její provoz</v>
      </c>
      <c r="F81" s="403"/>
      <c r="G81" s="403"/>
      <c r="H81" s="403"/>
      <c r="I81" s="25"/>
      <c r="J81" s="25"/>
      <c r="K81" s="25"/>
      <c r="L81" s="72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</row>
    <row r="82" spans="1:65" s="2" customFormat="1" ht="6.9" customHeight="1">
      <c r="A82" s="25"/>
      <c r="B82" s="26"/>
      <c r="C82" s="25"/>
      <c r="D82" s="25"/>
      <c r="E82" s="25"/>
      <c r="F82" s="25"/>
      <c r="G82" s="25"/>
      <c r="H82" s="25"/>
      <c r="I82" s="25"/>
      <c r="J82" s="25"/>
      <c r="K82" s="25"/>
      <c r="L82" s="72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</row>
    <row r="83" spans="1:65" s="2" customFormat="1" ht="12" customHeight="1">
      <c r="A83" s="25"/>
      <c r="B83" s="26"/>
      <c r="C83" s="22" t="s">
        <v>22</v>
      </c>
      <c r="D83" s="25"/>
      <c r="E83" s="25"/>
      <c r="F83" s="21" t="str">
        <f>F12</f>
        <v>Město Zásmuky</v>
      </c>
      <c r="G83" s="25"/>
      <c r="H83" s="25"/>
      <c r="I83" s="22" t="s">
        <v>24</v>
      </c>
      <c r="J83" s="40" t="str">
        <f>IF(J12="","",J12)</f>
        <v>20. 5. 2016</v>
      </c>
      <c r="K83" s="25"/>
      <c r="L83" s="72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</row>
    <row r="84" spans="1:65" s="2" customFormat="1" ht="6.9" customHeight="1">
      <c r="A84" s="25"/>
      <c r="B84" s="26"/>
      <c r="C84" s="25"/>
      <c r="D84" s="25"/>
      <c r="E84" s="25"/>
      <c r="F84" s="25"/>
      <c r="G84" s="25"/>
      <c r="H84" s="25"/>
      <c r="I84" s="25"/>
      <c r="J84" s="25"/>
      <c r="K84" s="25"/>
      <c r="L84" s="72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</row>
    <row r="85" spans="1:65" s="2" customFormat="1" ht="25.65" customHeight="1">
      <c r="A85" s="25"/>
      <c r="B85" s="26"/>
      <c r="C85" s="22" t="s">
        <v>28</v>
      </c>
      <c r="D85" s="25"/>
      <c r="E85" s="25"/>
      <c r="F85" s="21" t="str">
        <f>E15</f>
        <v>Město Zásmuky</v>
      </c>
      <c r="G85" s="25"/>
      <c r="H85" s="25"/>
      <c r="I85" s="22" t="s">
        <v>34</v>
      </c>
      <c r="J85" s="23" t="str">
        <f>E21</f>
        <v>Bioanalytika CZ, s.r.o.</v>
      </c>
      <c r="K85" s="25"/>
      <c r="L85" s="72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</row>
    <row r="86" spans="1:65" s="2" customFormat="1" ht="15.15" customHeight="1">
      <c r="A86" s="25"/>
      <c r="B86" s="26"/>
      <c r="C86" s="22" t="s">
        <v>31</v>
      </c>
      <c r="D86" s="25"/>
      <c r="E86" s="25"/>
      <c r="F86" s="21" t="str">
        <f>IF(E18="","",E18)</f>
        <v>Společnost VZE &amp; FCC</v>
      </c>
      <c r="G86" s="25"/>
      <c r="H86" s="25"/>
      <c r="I86" s="22" t="s">
        <v>37</v>
      </c>
      <c r="J86" s="23" t="str">
        <f>E24</f>
        <v xml:space="preserve"> </v>
      </c>
      <c r="K86" s="25"/>
      <c r="L86" s="72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</row>
    <row r="87" spans="1:65" s="2" customFormat="1" ht="10.35" customHeight="1">
      <c r="A87" s="25"/>
      <c r="B87" s="26"/>
      <c r="C87" s="25"/>
      <c r="D87" s="25"/>
      <c r="E87" s="25"/>
      <c r="F87" s="25"/>
      <c r="G87" s="25"/>
      <c r="H87" s="25"/>
      <c r="I87" s="25"/>
      <c r="J87" s="25"/>
      <c r="K87" s="25"/>
      <c r="L87" s="72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</row>
    <row r="88" spans="1:65" s="11" customFormat="1" ht="29.25" customHeight="1">
      <c r="A88" s="97"/>
      <c r="B88" s="98"/>
      <c r="C88" s="99" t="s">
        <v>128</v>
      </c>
      <c r="D88" s="100" t="s">
        <v>59</v>
      </c>
      <c r="E88" s="100" t="s">
        <v>55</v>
      </c>
      <c r="F88" s="100" t="s">
        <v>56</v>
      </c>
      <c r="G88" s="100" t="s">
        <v>129</v>
      </c>
      <c r="H88" s="100" t="s">
        <v>130</v>
      </c>
      <c r="I88" s="100" t="s">
        <v>131</v>
      </c>
      <c r="J88" s="100" t="s">
        <v>118</v>
      </c>
      <c r="K88" s="101" t="s">
        <v>132</v>
      </c>
      <c r="L88" s="102"/>
      <c r="M88" s="47" t="s">
        <v>3</v>
      </c>
      <c r="N88" s="48" t="s">
        <v>44</v>
      </c>
      <c r="O88" s="48" t="s">
        <v>133</v>
      </c>
      <c r="P88" s="48" t="s">
        <v>134</v>
      </c>
      <c r="Q88" s="48" t="s">
        <v>135</v>
      </c>
      <c r="R88" s="48" t="s">
        <v>136</v>
      </c>
      <c r="S88" s="48" t="s">
        <v>137</v>
      </c>
      <c r="T88" s="49" t="s">
        <v>138</v>
      </c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</row>
    <row r="89" spans="1:65" s="2" customFormat="1" ht="22.8" customHeight="1">
      <c r="A89" s="25"/>
      <c r="B89" s="26"/>
      <c r="C89" s="54" t="s">
        <v>139</v>
      </c>
      <c r="D89" s="25"/>
      <c r="E89" s="25"/>
      <c r="F89" s="25"/>
      <c r="G89" s="25"/>
      <c r="H89" s="25"/>
      <c r="I89" s="25"/>
      <c r="J89" s="103">
        <f>BK89</f>
        <v>25242500</v>
      </c>
      <c r="K89" s="25"/>
      <c r="L89" s="26"/>
      <c r="M89" s="50"/>
      <c r="N89" s="41"/>
      <c r="O89" s="51"/>
      <c r="P89" s="104">
        <f>P90+P112+P115</f>
        <v>0</v>
      </c>
      <c r="Q89" s="51"/>
      <c r="R89" s="104">
        <f>R90+R112+R115</f>
        <v>307.90500000000003</v>
      </c>
      <c r="S89" s="51"/>
      <c r="T89" s="105">
        <f>T90+T112+T115</f>
        <v>0</v>
      </c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T89" s="16" t="s">
        <v>73</v>
      </c>
      <c r="AU89" s="16" t="s">
        <v>119</v>
      </c>
      <c r="BK89" s="106">
        <f>BK90+BK112+BK115</f>
        <v>25242500</v>
      </c>
    </row>
    <row r="90" spans="1:65" s="12" customFormat="1" ht="25.95" customHeight="1">
      <c r="B90" s="107"/>
      <c r="D90" s="108" t="s">
        <v>73</v>
      </c>
      <c r="E90" s="109" t="s">
        <v>140</v>
      </c>
      <c r="F90" s="109" t="s">
        <v>141</v>
      </c>
      <c r="J90" s="110">
        <f>BK90</f>
        <v>1036120</v>
      </c>
      <c r="L90" s="107"/>
      <c r="M90" s="111"/>
      <c r="N90" s="112"/>
      <c r="O90" s="112"/>
      <c r="P90" s="113">
        <f>P91+P99+P102+P107</f>
        <v>0</v>
      </c>
      <c r="Q90" s="112"/>
      <c r="R90" s="113">
        <f>R91+R99+R102+R107</f>
        <v>307.90500000000003</v>
      </c>
      <c r="S90" s="112"/>
      <c r="T90" s="114">
        <f>T91+T99+T102+T107</f>
        <v>0</v>
      </c>
      <c r="AR90" s="108" t="s">
        <v>21</v>
      </c>
      <c r="AT90" s="115" t="s">
        <v>73</v>
      </c>
      <c r="AU90" s="115" t="s">
        <v>74</v>
      </c>
      <c r="AY90" s="108" t="s">
        <v>142</v>
      </c>
      <c r="BK90" s="116">
        <f>BK91+BK99+BK102+BK107</f>
        <v>1036120</v>
      </c>
    </row>
    <row r="91" spans="1:65" s="12" customFormat="1" ht="22.8" customHeight="1">
      <c r="B91" s="107"/>
      <c r="D91" s="108" t="s">
        <v>73</v>
      </c>
      <c r="E91" s="117" t="s">
        <v>21</v>
      </c>
      <c r="F91" s="117" t="s">
        <v>143</v>
      </c>
      <c r="J91" s="118">
        <f>BK91</f>
        <v>793550</v>
      </c>
      <c r="L91" s="107"/>
      <c r="M91" s="111"/>
      <c r="N91" s="112"/>
      <c r="O91" s="112"/>
      <c r="P91" s="113">
        <f>SUM(P92:P98)</f>
        <v>0</v>
      </c>
      <c r="Q91" s="112"/>
      <c r="R91" s="113">
        <f>SUM(R92:R98)</f>
        <v>0</v>
      </c>
      <c r="S91" s="112"/>
      <c r="T91" s="114">
        <f>SUM(T92:T98)</f>
        <v>0</v>
      </c>
      <c r="AR91" s="108" t="s">
        <v>21</v>
      </c>
      <c r="AT91" s="115" t="s">
        <v>73</v>
      </c>
      <c r="AU91" s="115" t="s">
        <v>21</v>
      </c>
      <c r="AY91" s="108" t="s">
        <v>142</v>
      </c>
      <c r="BK91" s="116">
        <f>SUM(BK92:BK98)</f>
        <v>793550</v>
      </c>
    </row>
    <row r="92" spans="1:65" s="2" customFormat="1" ht="21.75" customHeight="1">
      <c r="A92" s="25"/>
      <c r="B92" s="119"/>
      <c r="C92" s="120" t="s">
        <v>21</v>
      </c>
      <c r="D92" s="120" t="s">
        <v>144</v>
      </c>
      <c r="E92" s="121" t="s">
        <v>467</v>
      </c>
      <c r="F92" s="122" t="s">
        <v>468</v>
      </c>
      <c r="G92" s="123" t="s">
        <v>469</v>
      </c>
      <c r="H92" s="124">
        <v>365</v>
      </c>
      <c r="I92" s="125">
        <v>1970</v>
      </c>
      <c r="J92" s="125">
        <f>ROUND(I92*H92,2)</f>
        <v>719050</v>
      </c>
      <c r="K92" s="122" t="s">
        <v>3</v>
      </c>
      <c r="L92" s="26"/>
      <c r="M92" s="126" t="s">
        <v>3</v>
      </c>
      <c r="N92" s="127" t="s">
        <v>45</v>
      </c>
      <c r="O92" s="128">
        <v>0</v>
      </c>
      <c r="P92" s="128">
        <f>O92*H92</f>
        <v>0</v>
      </c>
      <c r="Q92" s="128">
        <v>0</v>
      </c>
      <c r="R92" s="128">
        <f>Q92*H92</f>
        <v>0</v>
      </c>
      <c r="S92" s="128">
        <v>0</v>
      </c>
      <c r="T92" s="129">
        <f>S92*H92</f>
        <v>0</v>
      </c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R92" s="130" t="s">
        <v>148</v>
      </c>
      <c r="AT92" s="130" t="s">
        <v>144</v>
      </c>
      <c r="AU92" s="130" t="s">
        <v>84</v>
      </c>
      <c r="AY92" s="16" t="s">
        <v>142</v>
      </c>
      <c r="BE92" s="131">
        <f>IF(N92="základní",J92,0)</f>
        <v>719050</v>
      </c>
      <c r="BF92" s="131">
        <f>IF(N92="snížená",J92,0)</f>
        <v>0</v>
      </c>
      <c r="BG92" s="131">
        <f>IF(N92="zákl. přenesená",J92,0)</f>
        <v>0</v>
      </c>
      <c r="BH92" s="131">
        <f>IF(N92="sníž. přenesená",J92,0)</f>
        <v>0</v>
      </c>
      <c r="BI92" s="131">
        <f>IF(N92="nulová",J92,0)</f>
        <v>0</v>
      </c>
      <c r="BJ92" s="16" t="s">
        <v>21</v>
      </c>
      <c r="BK92" s="131">
        <f>ROUND(I92*H92,2)</f>
        <v>719050</v>
      </c>
      <c r="BL92" s="16" t="s">
        <v>148</v>
      </c>
      <c r="BM92" s="130" t="s">
        <v>470</v>
      </c>
    </row>
    <row r="93" spans="1:65" s="2" customFormat="1" ht="38.4">
      <c r="A93" s="25"/>
      <c r="B93" s="26"/>
      <c r="C93" s="25"/>
      <c r="D93" s="132" t="s">
        <v>150</v>
      </c>
      <c r="E93" s="25"/>
      <c r="F93" s="133" t="s">
        <v>471</v>
      </c>
      <c r="G93" s="25"/>
      <c r="H93" s="25"/>
      <c r="I93" s="25"/>
      <c r="J93" s="25"/>
      <c r="K93" s="25"/>
      <c r="L93" s="26"/>
      <c r="M93" s="134"/>
      <c r="N93" s="135"/>
      <c r="O93" s="43"/>
      <c r="P93" s="43"/>
      <c r="Q93" s="43"/>
      <c r="R93" s="43"/>
      <c r="S93" s="43"/>
      <c r="T93" s="44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T93" s="16" t="s">
        <v>150</v>
      </c>
      <c r="AU93" s="16" t="s">
        <v>84</v>
      </c>
    </row>
    <row r="94" spans="1:65" s="13" customFormat="1" ht="20.399999999999999">
      <c r="B94" s="136"/>
      <c r="D94" s="132" t="s">
        <v>152</v>
      </c>
      <c r="E94" s="137" t="s">
        <v>3</v>
      </c>
      <c r="F94" s="138" t="s">
        <v>472</v>
      </c>
      <c r="H94" s="139">
        <v>365</v>
      </c>
      <c r="L94" s="136"/>
      <c r="M94" s="140"/>
      <c r="N94" s="141"/>
      <c r="O94" s="141"/>
      <c r="P94" s="141"/>
      <c r="Q94" s="141"/>
      <c r="R94" s="141"/>
      <c r="S94" s="141"/>
      <c r="T94" s="142"/>
      <c r="AT94" s="137" t="s">
        <v>152</v>
      </c>
      <c r="AU94" s="137" t="s">
        <v>84</v>
      </c>
      <c r="AV94" s="13" t="s">
        <v>84</v>
      </c>
      <c r="AW94" s="13" t="s">
        <v>33</v>
      </c>
      <c r="AX94" s="13" t="s">
        <v>21</v>
      </c>
      <c r="AY94" s="137" t="s">
        <v>142</v>
      </c>
    </row>
    <row r="95" spans="1:65" s="2" customFormat="1" ht="21.75" customHeight="1">
      <c r="A95" s="25"/>
      <c r="B95" s="119"/>
      <c r="C95" s="120" t="s">
        <v>84</v>
      </c>
      <c r="D95" s="120" t="s">
        <v>144</v>
      </c>
      <c r="E95" s="121" t="s">
        <v>473</v>
      </c>
      <c r="F95" s="122" t="s">
        <v>474</v>
      </c>
      <c r="G95" s="123" t="s">
        <v>469</v>
      </c>
      <c r="H95" s="124">
        <v>365</v>
      </c>
      <c r="I95" s="125">
        <v>100</v>
      </c>
      <c r="J95" s="125">
        <f>ROUND(I95*H95,2)</f>
        <v>36500</v>
      </c>
      <c r="K95" s="122" t="s">
        <v>3</v>
      </c>
      <c r="L95" s="26"/>
      <c r="M95" s="126" t="s">
        <v>3</v>
      </c>
      <c r="N95" s="127" t="s">
        <v>45</v>
      </c>
      <c r="O95" s="128">
        <v>0</v>
      </c>
      <c r="P95" s="128">
        <f>O95*H95</f>
        <v>0</v>
      </c>
      <c r="Q95" s="128">
        <v>0</v>
      </c>
      <c r="R95" s="128">
        <f>Q95*H95</f>
        <v>0</v>
      </c>
      <c r="S95" s="128">
        <v>0</v>
      </c>
      <c r="T95" s="129">
        <f>S95*H95</f>
        <v>0</v>
      </c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R95" s="130" t="s">
        <v>148</v>
      </c>
      <c r="AT95" s="130" t="s">
        <v>144</v>
      </c>
      <c r="AU95" s="130" t="s">
        <v>84</v>
      </c>
      <c r="AY95" s="16" t="s">
        <v>142</v>
      </c>
      <c r="BE95" s="131">
        <f>IF(N95="základní",J95,0)</f>
        <v>36500</v>
      </c>
      <c r="BF95" s="131">
        <f>IF(N95="snížená",J95,0)</f>
        <v>0</v>
      </c>
      <c r="BG95" s="131">
        <f>IF(N95="zákl. přenesená",J95,0)</f>
        <v>0</v>
      </c>
      <c r="BH95" s="131">
        <f>IF(N95="sníž. přenesená",J95,0)</f>
        <v>0</v>
      </c>
      <c r="BI95" s="131">
        <f>IF(N95="nulová",J95,0)</f>
        <v>0</v>
      </c>
      <c r="BJ95" s="16" t="s">
        <v>21</v>
      </c>
      <c r="BK95" s="131">
        <f>ROUND(I95*H95,2)</f>
        <v>36500</v>
      </c>
      <c r="BL95" s="16" t="s">
        <v>148</v>
      </c>
      <c r="BM95" s="130" t="s">
        <v>475</v>
      </c>
    </row>
    <row r="96" spans="1:65" s="13" customFormat="1">
      <c r="B96" s="136"/>
      <c r="D96" s="132" t="s">
        <v>152</v>
      </c>
      <c r="E96" s="137" t="s">
        <v>3</v>
      </c>
      <c r="F96" s="138" t="s">
        <v>476</v>
      </c>
      <c r="H96" s="139">
        <v>365</v>
      </c>
      <c r="L96" s="136"/>
      <c r="M96" s="140"/>
      <c r="N96" s="141"/>
      <c r="O96" s="141"/>
      <c r="P96" s="141"/>
      <c r="Q96" s="141"/>
      <c r="R96" s="141"/>
      <c r="S96" s="141"/>
      <c r="T96" s="142"/>
      <c r="AT96" s="137" t="s">
        <v>152</v>
      </c>
      <c r="AU96" s="137" t="s">
        <v>84</v>
      </c>
      <c r="AV96" s="13" t="s">
        <v>84</v>
      </c>
      <c r="AW96" s="13" t="s">
        <v>33</v>
      </c>
      <c r="AX96" s="13" t="s">
        <v>21</v>
      </c>
      <c r="AY96" s="137" t="s">
        <v>142</v>
      </c>
    </row>
    <row r="97" spans="1:65" s="2" customFormat="1" ht="21.75" customHeight="1">
      <c r="A97" s="25"/>
      <c r="B97" s="119"/>
      <c r="C97" s="120" t="s">
        <v>159</v>
      </c>
      <c r="D97" s="120" t="s">
        <v>144</v>
      </c>
      <c r="E97" s="121" t="s">
        <v>477</v>
      </c>
      <c r="F97" s="122" t="s">
        <v>478</v>
      </c>
      <c r="G97" s="123" t="s">
        <v>182</v>
      </c>
      <c r="H97" s="124">
        <v>200</v>
      </c>
      <c r="I97" s="125">
        <v>190</v>
      </c>
      <c r="J97" s="125">
        <f>ROUND(I97*H97,2)</f>
        <v>38000</v>
      </c>
      <c r="K97" s="122" t="s">
        <v>3</v>
      </c>
      <c r="L97" s="26"/>
      <c r="M97" s="126" t="s">
        <v>3</v>
      </c>
      <c r="N97" s="127" t="s">
        <v>45</v>
      </c>
      <c r="O97" s="128">
        <v>0</v>
      </c>
      <c r="P97" s="128">
        <f>O97*H97</f>
        <v>0</v>
      </c>
      <c r="Q97" s="128">
        <v>0</v>
      </c>
      <c r="R97" s="128">
        <f>Q97*H97</f>
        <v>0</v>
      </c>
      <c r="S97" s="128">
        <v>0</v>
      </c>
      <c r="T97" s="129">
        <f>S97*H97</f>
        <v>0</v>
      </c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R97" s="130" t="s">
        <v>148</v>
      </c>
      <c r="AT97" s="130" t="s">
        <v>144</v>
      </c>
      <c r="AU97" s="130" t="s">
        <v>84</v>
      </c>
      <c r="AY97" s="16" t="s">
        <v>142</v>
      </c>
      <c r="BE97" s="131">
        <f>IF(N97="základní",J97,0)</f>
        <v>38000</v>
      </c>
      <c r="BF97" s="131">
        <f>IF(N97="snížená",J97,0)</f>
        <v>0</v>
      </c>
      <c r="BG97" s="131">
        <f>IF(N97="zákl. přenesená",J97,0)</f>
        <v>0</v>
      </c>
      <c r="BH97" s="131">
        <f>IF(N97="sníž. přenesená",J97,0)</f>
        <v>0</v>
      </c>
      <c r="BI97" s="131">
        <f>IF(N97="nulová",J97,0)</f>
        <v>0</v>
      </c>
      <c r="BJ97" s="16" t="s">
        <v>21</v>
      </c>
      <c r="BK97" s="131">
        <f>ROUND(I97*H97,2)</f>
        <v>38000</v>
      </c>
      <c r="BL97" s="16" t="s">
        <v>148</v>
      </c>
      <c r="BM97" s="130" t="s">
        <v>479</v>
      </c>
    </row>
    <row r="98" spans="1:65" s="13" customFormat="1" ht="20.399999999999999">
      <c r="B98" s="136"/>
      <c r="D98" s="132" t="s">
        <v>152</v>
      </c>
      <c r="E98" s="137" t="s">
        <v>3</v>
      </c>
      <c r="F98" s="138" t="s">
        <v>480</v>
      </c>
      <c r="H98" s="139">
        <v>200</v>
      </c>
      <c r="L98" s="136"/>
      <c r="M98" s="140"/>
      <c r="N98" s="141"/>
      <c r="O98" s="141"/>
      <c r="P98" s="141"/>
      <c r="Q98" s="141"/>
      <c r="R98" s="141"/>
      <c r="S98" s="141"/>
      <c r="T98" s="142"/>
      <c r="AT98" s="137" t="s">
        <v>152</v>
      </c>
      <c r="AU98" s="137" t="s">
        <v>84</v>
      </c>
      <c r="AV98" s="13" t="s">
        <v>84</v>
      </c>
      <c r="AW98" s="13" t="s">
        <v>33</v>
      </c>
      <c r="AX98" s="13" t="s">
        <v>21</v>
      </c>
      <c r="AY98" s="137" t="s">
        <v>142</v>
      </c>
    </row>
    <row r="99" spans="1:65" s="12" customFormat="1" ht="22.8" customHeight="1">
      <c r="B99" s="107"/>
      <c r="D99" s="108" t="s">
        <v>73</v>
      </c>
      <c r="E99" s="117" t="s">
        <v>148</v>
      </c>
      <c r="F99" s="117" t="s">
        <v>247</v>
      </c>
      <c r="J99" s="118">
        <f>BK99</f>
        <v>50400</v>
      </c>
      <c r="L99" s="107"/>
      <c r="M99" s="111"/>
      <c r="N99" s="112"/>
      <c r="O99" s="112"/>
      <c r="P99" s="113">
        <f>SUM(P100:P101)</f>
        <v>0</v>
      </c>
      <c r="Q99" s="112"/>
      <c r="R99" s="113">
        <f>SUM(R100:R101)</f>
        <v>151.26160000000002</v>
      </c>
      <c r="S99" s="112"/>
      <c r="T99" s="114">
        <f>SUM(T100:T101)</f>
        <v>0</v>
      </c>
      <c r="AR99" s="108" t="s">
        <v>21</v>
      </c>
      <c r="AT99" s="115" t="s">
        <v>73</v>
      </c>
      <c r="AU99" s="115" t="s">
        <v>21</v>
      </c>
      <c r="AY99" s="108" t="s">
        <v>142</v>
      </c>
      <c r="BK99" s="116">
        <f>SUM(BK100:BK101)</f>
        <v>50400</v>
      </c>
    </row>
    <row r="100" spans="1:65" s="2" customFormat="1" ht="16.5" customHeight="1">
      <c r="A100" s="25"/>
      <c r="B100" s="119"/>
      <c r="C100" s="120" t="s">
        <v>148</v>
      </c>
      <c r="D100" s="120" t="s">
        <v>144</v>
      </c>
      <c r="E100" s="121" t="s">
        <v>481</v>
      </c>
      <c r="F100" s="122" t="s">
        <v>482</v>
      </c>
      <c r="G100" s="123" t="s">
        <v>182</v>
      </c>
      <c r="H100" s="124">
        <v>80</v>
      </c>
      <c r="I100" s="125">
        <v>630</v>
      </c>
      <c r="J100" s="125">
        <f>ROUND(I100*H100,2)</f>
        <v>50400</v>
      </c>
      <c r="K100" s="122" t="s">
        <v>3</v>
      </c>
      <c r="L100" s="26"/>
      <c r="M100" s="126" t="s">
        <v>3</v>
      </c>
      <c r="N100" s="127" t="s">
        <v>45</v>
      </c>
      <c r="O100" s="128">
        <v>0</v>
      </c>
      <c r="P100" s="128">
        <f>O100*H100</f>
        <v>0</v>
      </c>
      <c r="Q100" s="128">
        <v>1.8907700000000001</v>
      </c>
      <c r="R100" s="128">
        <f>Q100*H100</f>
        <v>151.26160000000002</v>
      </c>
      <c r="S100" s="128">
        <v>0</v>
      </c>
      <c r="T100" s="129">
        <f>S100*H100</f>
        <v>0</v>
      </c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R100" s="130" t="s">
        <v>148</v>
      </c>
      <c r="AT100" s="130" t="s">
        <v>144</v>
      </c>
      <c r="AU100" s="130" t="s">
        <v>84</v>
      </c>
      <c r="AY100" s="16" t="s">
        <v>142</v>
      </c>
      <c r="BE100" s="131">
        <f>IF(N100="základní",J100,0)</f>
        <v>50400</v>
      </c>
      <c r="BF100" s="131">
        <f>IF(N100="snížená",J100,0)</f>
        <v>0</v>
      </c>
      <c r="BG100" s="131">
        <f>IF(N100="zákl. přenesená",J100,0)</f>
        <v>0</v>
      </c>
      <c r="BH100" s="131">
        <f>IF(N100="sníž. přenesená",J100,0)</f>
        <v>0</v>
      </c>
      <c r="BI100" s="131">
        <f>IF(N100="nulová",J100,0)</f>
        <v>0</v>
      </c>
      <c r="BJ100" s="16" t="s">
        <v>21</v>
      </c>
      <c r="BK100" s="131">
        <f>ROUND(I100*H100,2)</f>
        <v>50400</v>
      </c>
      <c r="BL100" s="16" t="s">
        <v>148</v>
      </c>
      <c r="BM100" s="130" t="s">
        <v>483</v>
      </c>
    </row>
    <row r="101" spans="1:65" s="2" customFormat="1" ht="19.2">
      <c r="A101" s="25"/>
      <c r="B101" s="26"/>
      <c r="C101" s="25"/>
      <c r="D101" s="132" t="s">
        <v>150</v>
      </c>
      <c r="E101" s="25"/>
      <c r="F101" s="133" t="s">
        <v>484</v>
      </c>
      <c r="G101" s="25"/>
      <c r="H101" s="25"/>
      <c r="I101" s="25"/>
      <c r="J101" s="25"/>
      <c r="K101" s="25"/>
      <c r="L101" s="26"/>
      <c r="M101" s="134"/>
      <c r="N101" s="135"/>
      <c r="O101" s="43"/>
      <c r="P101" s="43"/>
      <c r="Q101" s="43"/>
      <c r="R101" s="43"/>
      <c r="S101" s="43"/>
      <c r="T101" s="44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T101" s="16" t="s">
        <v>150</v>
      </c>
      <c r="AU101" s="16" t="s">
        <v>84</v>
      </c>
    </row>
    <row r="102" spans="1:65" s="12" customFormat="1" ht="22.8" customHeight="1">
      <c r="B102" s="107"/>
      <c r="D102" s="108" t="s">
        <v>73</v>
      </c>
      <c r="E102" s="117" t="s">
        <v>169</v>
      </c>
      <c r="F102" s="117" t="s">
        <v>485</v>
      </c>
      <c r="J102" s="118">
        <f>BK102</f>
        <v>142610</v>
      </c>
      <c r="L102" s="107"/>
      <c r="M102" s="111"/>
      <c r="N102" s="112"/>
      <c r="O102" s="112"/>
      <c r="P102" s="113">
        <f>SUM(P103:P106)</f>
        <v>0</v>
      </c>
      <c r="Q102" s="112"/>
      <c r="R102" s="113">
        <f>SUM(R103:R106)</f>
        <v>156.29500000000002</v>
      </c>
      <c r="S102" s="112"/>
      <c r="T102" s="114">
        <f>SUM(T103:T106)</f>
        <v>0</v>
      </c>
      <c r="AR102" s="108" t="s">
        <v>21</v>
      </c>
      <c r="AT102" s="115" t="s">
        <v>73</v>
      </c>
      <c r="AU102" s="115" t="s">
        <v>21</v>
      </c>
      <c r="AY102" s="108" t="s">
        <v>142</v>
      </c>
      <c r="BK102" s="116">
        <f>SUM(BK103:BK106)</f>
        <v>142610</v>
      </c>
    </row>
    <row r="103" spans="1:65" s="2" customFormat="1" ht="21.75" customHeight="1">
      <c r="A103" s="25"/>
      <c r="B103" s="119"/>
      <c r="C103" s="120" t="s">
        <v>169</v>
      </c>
      <c r="D103" s="120" t="s">
        <v>144</v>
      </c>
      <c r="E103" s="121" t="s">
        <v>486</v>
      </c>
      <c r="F103" s="122" t="s">
        <v>487</v>
      </c>
      <c r="G103" s="123" t="s">
        <v>156</v>
      </c>
      <c r="H103" s="124">
        <v>350</v>
      </c>
      <c r="I103" s="125">
        <v>122</v>
      </c>
      <c r="J103" s="125">
        <f>ROUND(I103*H103,2)</f>
        <v>42700</v>
      </c>
      <c r="K103" s="122" t="s">
        <v>3</v>
      </c>
      <c r="L103" s="26"/>
      <c r="M103" s="126" t="s">
        <v>3</v>
      </c>
      <c r="N103" s="127" t="s">
        <v>45</v>
      </c>
      <c r="O103" s="128">
        <v>0</v>
      </c>
      <c r="P103" s="128">
        <f>O103*H103</f>
        <v>0</v>
      </c>
      <c r="Q103" s="128">
        <v>8.3500000000000005E-2</v>
      </c>
      <c r="R103" s="128">
        <f>Q103*H103</f>
        <v>29.225000000000001</v>
      </c>
      <c r="S103" s="128">
        <v>0</v>
      </c>
      <c r="T103" s="129">
        <f>S103*H103</f>
        <v>0</v>
      </c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R103" s="130" t="s">
        <v>148</v>
      </c>
      <c r="AT103" s="130" t="s">
        <v>144</v>
      </c>
      <c r="AU103" s="130" t="s">
        <v>84</v>
      </c>
      <c r="AY103" s="16" t="s">
        <v>142</v>
      </c>
      <c r="BE103" s="131">
        <f>IF(N103="základní",J103,0)</f>
        <v>42700</v>
      </c>
      <c r="BF103" s="131">
        <f>IF(N103="snížená",J103,0)</f>
        <v>0</v>
      </c>
      <c r="BG103" s="131">
        <f>IF(N103="zákl. přenesená",J103,0)</f>
        <v>0</v>
      </c>
      <c r="BH103" s="131">
        <f>IF(N103="sníž. přenesená",J103,0)</f>
        <v>0</v>
      </c>
      <c r="BI103" s="131">
        <f>IF(N103="nulová",J103,0)</f>
        <v>0</v>
      </c>
      <c r="BJ103" s="16" t="s">
        <v>21</v>
      </c>
      <c r="BK103" s="131">
        <f>ROUND(I103*H103,2)</f>
        <v>42700</v>
      </c>
      <c r="BL103" s="16" t="s">
        <v>148</v>
      </c>
      <c r="BM103" s="130" t="s">
        <v>488</v>
      </c>
    </row>
    <row r="104" spans="1:65" s="2" customFormat="1" ht="28.8">
      <c r="A104" s="25"/>
      <c r="B104" s="26"/>
      <c r="C104" s="25"/>
      <c r="D104" s="132" t="s">
        <v>150</v>
      </c>
      <c r="E104" s="25"/>
      <c r="F104" s="133" t="s">
        <v>489</v>
      </c>
      <c r="G104" s="25"/>
      <c r="H104" s="25"/>
      <c r="I104" s="25"/>
      <c r="J104" s="25"/>
      <c r="K104" s="25"/>
      <c r="L104" s="26"/>
      <c r="M104" s="134"/>
      <c r="N104" s="135"/>
      <c r="O104" s="43"/>
      <c r="P104" s="43"/>
      <c r="Q104" s="43"/>
      <c r="R104" s="43"/>
      <c r="S104" s="43"/>
      <c r="T104" s="44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T104" s="16" t="s">
        <v>150</v>
      </c>
      <c r="AU104" s="16" t="s">
        <v>84</v>
      </c>
    </row>
    <row r="105" spans="1:65" s="13" customFormat="1">
      <c r="B105" s="136"/>
      <c r="D105" s="132" t="s">
        <v>152</v>
      </c>
      <c r="E105" s="137" t="s">
        <v>3</v>
      </c>
      <c r="F105" s="138" t="s">
        <v>490</v>
      </c>
      <c r="H105" s="139">
        <v>350</v>
      </c>
      <c r="L105" s="136"/>
      <c r="M105" s="140"/>
      <c r="N105" s="141"/>
      <c r="O105" s="141"/>
      <c r="P105" s="141"/>
      <c r="Q105" s="141"/>
      <c r="R105" s="141"/>
      <c r="S105" s="141"/>
      <c r="T105" s="142"/>
      <c r="AT105" s="137" t="s">
        <v>152</v>
      </c>
      <c r="AU105" s="137" t="s">
        <v>84</v>
      </c>
      <c r="AV105" s="13" t="s">
        <v>84</v>
      </c>
      <c r="AW105" s="13" t="s">
        <v>33</v>
      </c>
      <c r="AX105" s="13" t="s">
        <v>21</v>
      </c>
      <c r="AY105" s="137" t="s">
        <v>142</v>
      </c>
    </row>
    <row r="106" spans="1:65" s="2" customFormat="1" ht="21.75" customHeight="1">
      <c r="A106" s="25"/>
      <c r="B106" s="119"/>
      <c r="C106" s="143" t="s">
        <v>174</v>
      </c>
      <c r="D106" s="143" t="s">
        <v>195</v>
      </c>
      <c r="E106" s="144" t="s">
        <v>491</v>
      </c>
      <c r="F106" s="145" t="s">
        <v>492</v>
      </c>
      <c r="G106" s="146" t="s">
        <v>165</v>
      </c>
      <c r="H106" s="147">
        <v>97</v>
      </c>
      <c r="I106" s="148">
        <v>1030</v>
      </c>
      <c r="J106" s="148">
        <f>ROUND(I106*H106,2)</f>
        <v>99910</v>
      </c>
      <c r="K106" s="145" t="s">
        <v>3</v>
      </c>
      <c r="L106" s="149"/>
      <c r="M106" s="150" t="s">
        <v>3</v>
      </c>
      <c r="N106" s="151" t="s">
        <v>45</v>
      </c>
      <c r="O106" s="128">
        <v>0</v>
      </c>
      <c r="P106" s="128">
        <f>O106*H106</f>
        <v>0</v>
      </c>
      <c r="Q106" s="128">
        <v>1.31</v>
      </c>
      <c r="R106" s="128">
        <f>Q106*H106</f>
        <v>127.07000000000001</v>
      </c>
      <c r="S106" s="128">
        <v>0</v>
      </c>
      <c r="T106" s="129">
        <f>S106*H106</f>
        <v>0</v>
      </c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R106" s="130" t="s">
        <v>185</v>
      </c>
      <c r="AT106" s="130" t="s">
        <v>195</v>
      </c>
      <c r="AU106" s="130" t="s">
        <v>84</v>
      </c>
      <c r="AY106" s="16" t="s">
        <v>142</v>
      </c>
      <c r="BE106" s="131">
        <f>IF(N106="základní",J106,0)</f>
        <v>99910</v>
      </c>
      <c r="BF106" s="131">
        <f>IF(N106="snížená",J106,0)</f>
        <v>0</v>
      </c>
      <c r="BG106" s="131">
        <f>IF(N106="zákl. přenesená",J106,0)</f>
        <v>0</v>
      </c>
      <c r="BH106" s="131">
        <f>IF(N106="sníž. přenesená",J106,0)</f>
        <v>0</v>
      </c>
      <c r="BI106" s="131">
        <f>IF(N106="nulová",J106,0)</f>
        <v>0</v>
      </c>
      <c r="BJ106" s="16" t="s">
        <v>21</v>
      </c>
      <c r="BK106" s="131">
        <f>ROUND(I106*H106,2)</f>
        <v>99910</v>
      </c>
      <c r="BL106" s="16" t="s">
        <v>148</v>
      </c>
      <c r="BM106" s="130" t="s">
        <v>493</v>
      </c>
    </row>
    <row r="107" spans="1:65" s="12" customFormat="1" ht="22.8" customHeight="1">
      <c r="B107" s="107"/>
      <c r="D107" s="108" t="s">
        <v>73</v>
      </c>
      <c r="E107" s="117" t="s">
        <v>185</v>
      </c>
      <c r="F107" s="117" t="s">
        <v>254</v>
      </c>
      <c r="J107" s="118">
        <f>BK107</f>
        <v>49560</v>
      </c>
      <c r="L107" s="107"/>
      <c r="M107" s="111"/>
      <c r="N107" s="112"/>
      <c r="O107" s="112"/>
      <c r="P107" s="113">
        <f>SUM(P108:P111)</f>
        <v>0</v>
      </c>
      <c r="Q107" s="112"/>
      <c r="R107" s="113">
        <f>SUM(R108:R111)</f>
        <v>0.34839999999999999</v>
      </c>
      <c r="S107" s="112"/>
      <c r="T107" s="114">
        <f>SUM(T108:T111)</f>
        <v>0</v>
      </c>
      <c r="AR107" s="108" t="s">
        <v>21</v>
      </c>
      <c r="AT107" s="115" t="s">
        <v>73</v>
      </c>
      <c r="AU107" s="115" t="s">
        <v>21</v>
      </c>
      <c r="AY107" s="108" t="s">
        <v>142</v>
      </c>
      <c r="BK107" s="116">
        <f>SUM(BK108:BK111)</f>
        <v>49560</v>
      </c>
    </row>
    <row r="108" spans="1:65" s="2" customFormat="1" ht="21.75" customHeight="1">
      <c r="A108" s="25"/>
      <c r="B108" s="119"/>
      <c r="C108" s="120" t="s">
        <v>179</v>
      </c>
      <c r="D108" s="120" t="s">
        <v>144</v>
      </c>
      <c r="E108" s="121" t="s">
        <v>494</v>
      </c>
      <c r="F108" s="122" t="s">
        <v>495</v>
      </c>
      <c r="G108" s="123" t="s">
        <v>251</v>
      </c>
      <c r="H108" s="124">
        <v>520</v>
      </c>
      <c r="I108" s="125">
        <v>12</v>
      </c>
      <c r="J108" s="125">
        <f>ROUND(I108*H108,2)</f>
        <v>6240</v>
      </c>
      <c r="K108" s="122" t="s">
        <v>3</v>
      </c>
      <c r="L108" s="26"/>
      <c r="M108" s="126" t="s">
        <v>3</v>
      </c>
      <c r="N108" s="127" t="s">
        <v>45</v>
      </c>
      <c r="O108" s="128">
        <v>0</v>
      </c>
      <c r="P108" s="128">
        <f>O108*H108</f>
        <v>0</v>
      </c>
      <c r="Q108" s="128">
        <v>0</v>
      </c>
      <c r="R108" s="128">
        <f>Q108*H108</f>
        <v>0</v>
      </c>
      <c r="S108" s="128">
        <v>0</v>
      </c>
      <c r="T108" s="129">
        <f>S108*H108</f>
        <v>0</v>
      </c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R108" s="130" t="s">
        <v>148</v>
      </c>
      <c r="AT108" s="130" t="s">
        <v>144</v>
      </c>
      <c r="AU108" s="130" t="s">
        <v>84</v>
      </c>
      <c r="AY108" s="16" t="s">
        <v>142</v>
      </c>
      <c r="BE108" s="131">
        <f>IF(N108="základní",J108,0)</f>
        <v>6240</v>
      </c>
      <c r="BF108" s="131">
        <f>IF(N108="snížená",J108,0)</f>
        <v>0</v>
      </c>
      <c r="BG108" s="131">
        <f>IF(N108="zákl. přenesená",J108,0)</f>
        <v>0</v>
      </c>
      <c r="BH108" s="131">
        <f>IF(N108="sníž. přenesená",J108,0)</f>
        <v>0</v>
      </c>
      <c r="BI108" s="131">
        <f>IF(N108="nulová",J108,0)</f>
        <v>0</v>
      </c>
      <c r="BJ108" s="16" t="s">
        <v>21</v>
      </c>
      <c r="BK108" s="131">
        <f>ROUND(I108*H108,2)</f>
        <v>6240</v>
      </c>
      <c r="BL108" s="16" t="s">
        <v>148</v>
      </c>
      <c r="BM108" s="130" t="s">
        <v>496</v>
      </c>
    </row>
    <row r="109" spans="1:65" s="13" customFormat="1" ht="20.399999999999999">
      <c r="B109" s="136"/>
      <c r="D109" s="132" t="s">
        <v>152</v>
      </c>
      <c r="E109" s="137" t="s">
        <v>3</v>
      </c>
      <c r="F109" s="138" t="s">
        <v>497</v>
      </c>
      <c r="H109" s="139">
        <v>520</v>
      </c>
      <c r="L109" s="136"/>
      <c r="M109" s="140"/>
      <c r="N109" s="141"/>
      <c r="O109" s="141"/>
      <c r="P109" s="141"/>
      <c r="Q109" s="141"/>
      <c r="R109" s="141"/>
      <c r="S109" s="141"/>
      <c r="T109" s="142"/>
      <c r="AT109" s="137" t="s">
        <v>152</v>
      </c>
      <c r="AU109" s="137" t="s">
        <v>84</v>
      </c>
      <c r="AV109" s="13" t="s">
        <v>84</v>
      </c>
      <c r="AW109" s="13" t="s">
        <v>33</v>
      </c>
      <c r="AX109" s="13" t="s">
        <v>21</v>
      </c>
      <c r="AY109" s="137" t="s">
        <v>142</v>
      </c>
    </row>
    <row r="110" spans="1:65" s="2" customFormat="1" ht="21.75" customHeight="1">
      <c r="A110" s="25"/>
      <c r="B110" s="119"/>
      <c r="C110" s="143" t="s">
        <v>185</v>
      </c>
      <c r="D110" s="143" t="s">
        <v>195</v>
      </c>
      <c r="E110" s="144" t="s">
        <v>498</v>
      </c>
      <c r="F110" s="145" t="s">
        <v>499</v>
      </c>
      <c r="G110" s="146" t="s">
        <v>251</v>
      </c>
      <c r="H110" s="147">
        <v>520</v>
      </c>
      <c r="I110" s="148">
        <v>66</v>
      </c>
      <c r="J110" s="148">
        <f>ROUND(I110*H110,2)</f>
        <v>34320</v>
      </c>
      <c r="K110" s="145" t="s">
        <v>3</v>
      </c>
      <c r="L110" s="149"/>
      <c r="M110" s="150" t="s">
        <v>3</v>
      </c>
      <c r="N110" s="151" t="s">
        <v>45</v>
      </c>
      <c r="O110" s="128">
        <v>0</v>
      </c>
      <c r="P110" s="128">
        <f>O110*H110</f>
        <v>0</v>
      </c>
      <c r="Q110" s="128">
        <v>6.7000000000000002E-4</v>
      </c>
      <c r="R110" s="128">
        <f>Q110*H110</f>
        <v>0.34839999999999999</v>
      </c>
      <c r="S110" s="128">
        <v>0</v>
      </c>
      <c r="T110" s="129">
        <f>S110*H110</f>
        <v>0</v>
      </c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R110" s="130" t="s">
        <v>185</v>
      </c>
      <c r="AT110" s="130" t="s">
        <v>195</v>
      </c>
      <c r="AU110" s="130" t="s">
        <v>84</v>
      </c>
      <c r="AY110" s="16" t="s">
        <v>142</v>
      </c>
      <c r="BE110" s="131">
        <f>IF(N110="základní",J110,0)</f>
        <v>34320</v>
      </c>
      <c r="BF110" s="131">
        <f>IF(N110="snížená",J110,0)</f>
        <v>0</v>
      </c>
      <c r="BG110" s="131">
        <f>IF(N110="zákl. přenesená",J110,0)</f>
        <v>0</v>
      </c>
      <c r="BH110" s="131">
        <f>IF(N110="sníž. přenesená",J110,0)</f>
        <v>0</v>
      </c>
      <c r="BI110" s="131">
        <f>IF(N110="nulová",J110,0)</f>
        <v>0</v>
      </c>
      <c r="BJ110" s="16" t="s">
        <v>21</v>
      </c>
      <c r="BK110" s="131">
        <f>ROUND(I110*H110,2)</f>
        <v>34320</v>
      </c>
      <c r="BL110" s="16" t="s">
        <v>148</v>
      </c>
      <c r="BM110" s="130" t="s">
        <v>500</v>
      </c>
    </row>
    <row r="111" spans="1:65" s="2" customFormat="1" ht="21.75" customHeight="1">
      <c r="A111" s="25"/>
      <c r="B111" s="119"/>
      <c r="C111" s="120" t="s">
        <v>190</v>
      </c>
      <c r="D111" s="120" t="s">
        <v>144</v>
      </c>
      <c r="E111" s="121" t="s">
        <v>501</v>
      </c>
      <c r="F111" s="122" t="s">
        <v>502</v>
      </c>
      <c r="G111" s="123" t="s">
        <v>389</v>
      </c>
      <c r="H111" s="124">
        <v>1</v>
      </c>
      <c r="I111" s="125">
        <v>9000</v>
      </c>
      <c r="J111" s="125">
        <f>ROUND(I111*H111,2)</f>
        <v>9000</v>
      </c>
      <c r="K111" s="122" t="s">
        <v>3</v>
      </c>
      <c r="L111" s="26"/>
      <c r="M111" s="126" t="s">
        <v>3</v>
      </c>
      <c r="N111" s="127" t="s">
        <v>45</v>
      </c>
      <c r="O111" s="128">
        <v>0</v>
      </c>
      <c r="P111" s="128">
        <f>O111*H111</f>
        <v>0</v>
      </c>
      <c r="Q111" s="128">
        <v>0</v>
      </c>
      <c r="R111" s="128">
        <f>Q111*H111</f>
        <v>0</v>
      </c>
      <c r="S111" s="128">
        <v>0</v>
      </c>
      <c r="T111" s="129">
        <f>S111*H111</f>
        <v>0</v>
      </c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R111" s="130" t="s">
        <v>148</v>
      </c>
      <c r="AT111" s="130" t="s">
        <v>144</v>
      </c>
      <c r="AU111" s="130" t="s">
        <v>84</v>
      </c>
      <c r="AY111" s="16" t="s">
        <v>142</v>
      </c>
      <c r="BE111" s="131">
        <f>IF(N111="základní",J111,0)</f>
        <v>9000</v>
      </c>
      <c r="BF111" s="131">
        <f>IF(N111="snížená",J111,0)</f>
        <v>0</v>
      </c>
      <c r="BG111" s="131">
        <f>IF(N111="zákl. přenesená",J111,0)</f>
        <v>0</v>
      </c>
      <c r="BH111" s="131">
        <f>IF(N111="sníž. přenesená",J111,0)</f>
        <v>0</v>
      </c>
      <c r="BI111" s="131">
        <f>IF(N111="nulová",J111,0)</f>
        <v>0</v>
      </c>
      <c r="BJ111" s="16" t="s">
        <v>21</v>
      </c>
      <c r="BK111" s="131">
        <f>ROUND(I111*H111,2)</f>
        <v>9000</v>
      </c>
      <c r="BL111" s="16" t="s">
        <v>148</v>
      </c>
      <c r="BM111" s="130" t="s">
        <v>503</v>
      </c>
    </row>
    <row r="112" spans="1:65" s="12" customFormat="1" ht="25.95" customHeight="1">
      <c r="B112" s="107"/>
      <c r="D112" s="108" t="s">
        <v>73</v>
      </c>
      <c r="E112" s="109" t="s">
        <v>285</v>
      </c>
      <c r="F112" s="109" t="s">
        <v>286</v>
      </c>
      <c r="J112" s="110">
        <f>BK112</f>
        <v>187200</v>
      </c>
      <c r="L112" s="107"/>
      <c r="M112" s="111"/>
      <c r="N112" s="112"/>
      <c r="O112" s="112"/>
      <c r="P112" s="113">
        <f>P113</f>
        <v>0</v>
      </c>
      <c r="Q112" s="112"/>
      <c r="R112" s="113">
        <f>R113</f>
        <v>0</v>
      </c>
      <c r="S112" s="112"/>
      <c r="T112" s="114">
        <f>T113</f>
        <v>0</v>
      </c>
      <c r="AR112" s="108" t="s">
        <v>84</v>
      </c>
      <c r="AT112" s="115" t="s">
        <v>73</v>
      </c>
      <c r="AU112" s="115" t="s">
        <v>74</v>
      </c>
      <c r="AY112" s="108" t="s">
        <v>142</v>
      </c>
      <c r="BK112" s="116">
        <f>BK113</f>
        <v>187200</v>
      </c>
    </row>
    <row r="113" spans="1:65" s="12" customFormat="1" ht="22.8" customHeight="1">
      <c r="B113" s="107"/>
      <c r="D113" s="108" t="s">
        <v>73</v>
      </c>
      <c r="E113" s="117" t="s">
        <v>504</v>
      </c>
      <c r="F113" s="117" t="s">
        <v>505</v>
      </c>
      <c r="J113" s="118">
        <f>BK113</f>
        <v>187200</v>
      </c>
      <c r="L113" s="107"/>
      <c r="M113" s="111"/>
      <c r="N113" s="112"/>
      <c r="O113" s="112"/>
      <c r="P113" s="113">
        <f>P114</f>
        <v>0</v>
      </c>
      <c r="Q113" s="112"/>
      <c r="R113" s="113">
        <f>R114</f>
        <v>0</v>
      </c>
      <c r="S113" s="112"/>
      <c r="T113" s="114">
        <f>T114</f>
        <v>0</v>
      </c>
      <c r="AR113" s="108" t="s">
        <v>84</v>
      </c>
      <c r="AT113" s="115" t="s">
        <v>73</v>
      </c>
      <c r="AU113" s="115" t="s">
        <v>21</v>
      </c>
      <c r="AY113" s="108" t="s">
        <v>142</v>
      </c>
      <c r="BK113" s="116">
        <f>BK114</f>
        <v>187200</v>
      </c>
    </row>
    <row r="114" spans="1:65" s="2" customFormat="1" ht="21.75" customHeight="1">
      <c r="A114" s="25"/>
      <c r="B114" s="119"/>
      <c r="C114" s="120" t="s">
        <v>26</v>
      </c>
      <c r="D114" s="120" t="s">
        <v>144</v>
      </c>
      <c r="E114" s="121" t="s">
        <v>506</v>
      </c>
      <c r="F114" s="122" t="s">
        <v>507</v>
      </c>
      <c r="G114" s="123" t="s">
        <v>251</v>
      </c>
      <c r="H114" s="124">
        <v>520</v>
      </c>
      <c r="I114" s="125">
        <v>360</v>
      </c>
      <c r="J114" s="125">
        <f>ROUND(I114*H114,2)</f>
        <v>187200</v>
      </c>
      <c r="K114" s="122" t="s">
        <v>3</v>
      </c>
      <c r="L114" s="26"/>
      <c r="M114" s="126" t="s">
        <v>3</v>
      </c>
      <c r="N114" s="127" t="s">
        <v>45</v>
      </c>
      <c r="O114" s="128">
        <v>0</v>
      </c>
      <c r="P114" s="128">
        <f>O114*H114</f>
        <v>0</v>
      </c>
      <c r="Q114" s="128">
        <v>0</v>
      </c>
      <c r="R114" s="128">
        <f>Q114*H114</f>
        <v>0</v>
      </c>
      <c r="S114" s="128">
        <v>0</v>
      </c>
      <c r="T114" s="129">
        <f>S114*H114</f>
        <v>0</v>
      </c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R114" s="130" t="s">
        <v>227</v>
      </c>
      <c r="AT114" s="130" t="s">
        <v>144</v>
      </c>
      <c r="AU114" s="130" t="s">
        <v>84</v>
      </c>
      <c r="AY114" s="16" t="s">
        <v>142</v>
      </c>
      <c r="BE114" s="131">
        <f>IF(N114="základní",J114,0)</f>
        <v>187200</v>
      </c>
      <c r="BF114" s="131">
        <f>IF(N114="snížená",J114,0)</f>
        <v>0</v>
      </c>
      <c r="BG114" s="131">
        <f>IF(N114="zákl. přenesená",J114,0)</f>
        <v>0</v>
      </c>
      <c r="BH114" s="131">
        <f>IF(N114="sníž. přenesená",J114,0)</f>
        <v>0</v>
      </c>
      <c r="BI114" s="131">
        <f>IF(N114="nulová",J114,0)</f>
        <v>0</v>
      </c>
      <c r="BJ114" s="16" t="s">
        <v>21</v>
      </c>
      <c r="BK114" s="131">
        <f>ROUND(I114*H114,2)</f>
        <v>187200</v>
      </c>
      <c r="BL114" s="16" t="s">
        <v>227</v>
      </c>
      <c r="BM114" s="130" t="s">
        <v>508</v>
      </c>
    </row>
    <row r="115" spans="1:65" s="12" customFormat="1" ht="25.95" customHeight="1">
      <c r="B115" s="107"/>
      <c r="D115" s="108" t="s">
        <v>73</v>
      </c>
      <c r="E115" s="109" t="s">
        <v>385</v>
      </c>
      <c r="F115" s="109" t="s">
        <v>385</v>
      </c>
      <c r="J115" s="110">
        <f>BK115</f>
        <v>24019180</v>
      </c>
      <c r="L115" s="107"/>
      <c r="M115" s="111"/>
      <c r="N115" s="112"/>
      <c r="O115" s="112"/>
      <c r="P115" s="113">
        <f>P116+P136</f>
        <v>0</v>
      </c>
      <c r="Q115" s="112"/>
      <c r="R115" s="113">
        <f>R116+R136</f>
        <v>0</v>
      </c>
      <c r="S115" s="112"/>
      <c r="T115" s="114">
        <f>T116+T136</f>
        <v>0</v>
      </c>
      <c r="AR115" s="108" t="s">
        <v>148</v>
      </c>
      <c r="AT115" s="115" t="s">
        <v>73</v>
      </c>
      <c r="AU115" s="115" t="s">
        <v>74</v>
      </c>
      <c r="AY115" s="108" t="s">
        <v>142</v>
      </c>
      <c r="BK115" s="116">
        <f>BK116+BK136</f>
        <v>24019180</v>
      </c>
    </row>
    <row r="116" spans="1:65" s="12" customFormat="1" ht="22.8" customHeight="1">
      <c r="B116" s="107"/>
      <c r="D116" s="108" t="s">
        <v>73</v>
      </c>
      <c r="E116" s="117" t="s">
        <v>509</v>
      </c>
      <c r="F116" s="117" t="s">
        <v>510</v>
      </c>
      <c r="J116" s="118">
        <f>BK116</f>
        <v>21598300</v>
      </c>
      <c r="L116" s="107"/>
      <c r="M116" s="111"/>
      <c r="N116" s="112"/>
      <c r="O116" s="112"/>
      <c r="P116" s="113">
        <f>SUM(P117:P135)</f>
        <v>0</v>
      </c>
      <c r="Q116" s="112"/>
      <c r="R116" s="113">
        <f>SUM(R117:R135)</f>
        <v>0</v>
      </c>
      <c r="S116" s="112"/>
      <c r="T116" s="114">
        <f>SUM(T117:T135)</f>
        <v>0</v>
      </c>
      <c r="AR116" s="108" t="s">
        <v>148</v>
      </c>
      <c r="AT116" s="115" t="s">
        <v>73</v>
      </c>
      <c r="AU116" s="115" t="s">
        <v>21</v>
      </c>
      <c r="AY116" s="108" t="s">
        <v>142</v>
      </c>
      <c r="BK116" s="116">
        <f>SUM(BK117:BK135)</f>
        <v>21598300</v>
      </c>
    </row>
    <row r="117" spans="1:65" s="2" customFormat="1" ht="16.5" customHeight="1">
      <c r="A117" s="25"/>
      <c r="B117" s="119"/>
      <c r="C117" s="120" t="s">
        <v>202</v>
      </c>
      <c r="D117" s="120" t="s">
        <v>144</v>
      </c>
      <c r="E117" s="121" t="s">
        <v>511</v>
      </c>
      <c r="F117" s="122" t="s">
        <v>512</v>
      </c>
      <c r="G117" s="123" t="s">
        <v>513</v>
      </c>
      <c r="H117" s="124">
        <v>450</v>
      </c>
      <c r="I117" s="125">
        <v>290</v>
      </c>
      <c r="J117" s="125">
        <f>ROUND(I117*H117,2)</f>
        <v>130500</v>
      </c>
      <c r="K117" s="122" t="s">
        <v>3</v>
      </c>
      <c r="L117" s="26"/>
      <c r="M117" s="126" t="s">
        <v>3</v>
      </c>
      <c r="N117" s="127" t="s">
        <v>45</v>
      </c>
      <c r="O117" s="128">
        <v>0</v>
      </c>
      <c r="P117" s="128">
        <f>O117*H117</f>
        <v>0</v>
      </c>
      <c r="Q117" s="128">
        <v>0</v>
      </c>
      <c r="R117" s="128">
        <f>Q117*H117</f>
        <v>0</v>
      </c>
      <c r="S117" s="128">
        <v>0</v>
      </c>
      <c r="T117" s="129">
        <f>S117*H117</f>
        <v>0</v>
      </c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R117" s="130" t="s">
        <v>199</v>
      </c>
      <c r="AT117" s="130" t="s">
        <v>144</v>
      </c>
      <c r="AU117" s="130" t="s">
        <v>84</v>
      </c>
      <c r="AY117" s="16" t="s">
        <v>142</v>
      </c>
      <c r="BE117" s="131">
        <f>IF(N117="základní",J117,0)</f>
        <v>130500</v>
      </c>
      <c r="BF117" s="131">
        <f>IF(N117="snížená",J117,0)</f>
        <v>0</v>
      </c>
      <c r="BG117" s="131">
        <f>IF(N117="zákl. přenesená",J117,0)</f>
        <v>0</v>
      </c>
      <c r="BH117" s="131">
        <f>IF(N117="sníž. přenesená",J117,0)</f>
        <v>0</v>
      </c>
      <c r="BI117" s="131">
        <f>IF(N117="nulová",J117,0)</f>
        <v>0</v>
      </c>
      <c r="BJ117" s="16" t="s">
        <v>21</v>
      </c>
      <c r="BK117" s="131">
        <f>ROUND(I117*H117,2)</f>
        <v>130500</v>
      </c>
      <c r="BL117" s="16" t="s">
        <v>199</v>
      </c>
      <c r="BM117" s="130" t="s">
        <v>514</v>
      </c>
    </row>
    <row r="118" spans="1:65" s="2" customFormat="1" ht="21.75" customHeight="1">
      <c r="A118" s="25"/>
      <c r="B118" s="119"/>
      <c r="C118" s="120" t="s">
        <v>207</v>
      </c>
      <c r="D118" s="120" t="s">
        <v>144</v>
      </c>
      <c r="E118" s="121" t="s">
        <v>515</v>
      </c>
      <c r="F118" s="122" t="s">
        <v>516</v>
      </c>
      <c r="G118" s="123" t="s">
        <v>182</v>
      </c>
      <c r="H118" s="124">
        <v>870</v>
      </c>
      <c r="I118" s="125">
        <v>420</v>
      </c>
      <c r="J118" s="125">
        <f>ROUND(I118*H118,2)</f>
        <v>365400</v>
      </c>
      <c r="K118" s="122" t="s">
        <v>3</v>
      </c>
      <c r="L118" s="26"/>
      <c r="M118" s="126" t="s">
        <v>3</v>
      </c>
      <c r="N118" s="127" t="s">
        <v>45</v>
      </c>
      <c r="O118" s="128">
        <v>0</v>
      </c>
      <c r="P118" s="128">
        <f>O118*H118</f>
        <v>0</v>
      </c>
      <c r="Q118" s="128">
        <v>0</v>
      </c>
      <c r="R118" s="128">
        <f>Q118*H118</f>
        <v>0</v>
      </c>
      <c r="S118" s="128">
        <v>0</v>
      </c>
      <c r="T118" s="129">
        <f>S118*H118</f>
        <v>0</v>
      </c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R118" s="130" t="s">
        <v>148</v>
      </c>
      <c r="AT118" s="130" t="s">
        <v>144</v>
      </c>
      <c r="AU118" s="130" t="s">
        <v>84</v>
      </c>
      <c r="AY118" s="16" t="s">
        <v>142</v>
      </c>
      <c r="BE118" s="131">
        <f>IF(N118="základní",J118,0)</f>
        <v>365400</v>
      </c>
      <c r="BF118" s="131">
        <f>IF(N118="snížená",J118,0)</f>
        <v>0</v>
      </c>
      <c r="BG118" s="131">
        <f>IF(N118="zákl. přenesená",J118,0)</f>
        <v>0</v>
      </c>
      <c r="BH118" s="131">
        <f>IF(N118="sníž. přenesená",J118,0)</f>
        <v>0</v>
      </c>
      <c r="BI118" s="131">
        <f>IF(N118="nulová",J118,0)</f>
        <v>0</v>
      </c>
      <c r="BJ118" s="16" t="s">
        <v>21</v>
      </c>
      <c r="BK118" s="131">
        <f>ROUND(I118*H118,2)</f>
        <v>365400</v>
      </c>
      <c r="BL118" s="16" t="s">
        <v>148</v>
      </c>
      <c r="BM118" s="130" t="s">
        <v>517</v>
      </c>
    </row>
    <row r="119" spans="1:65" s="2" customFormat="1" ht="28.8">
      <c r="A119" s="25"/>
      <c r="B119" s="26"/>
      <c r="C119" s="25"/>
      <c r="D119" s="132" t="s">
        <v>150</v>
      </c>
      <c r="E119" s="25"/>
      <c r="F119" s="133" t="s">
        <v>518</v>
      </c>
      <c r="G119" s="25"/>
      <c r="H119" s="25"/>
      <c r="I119" s="25"/>
      <c r="J119" s="25"/>
      <c r="K119" s="25"/>
      <c r="L119" s="26"/>
      <c r="M119" s="134"/>
      <c r="N119" s="135"/>
      <c r="O119" s="43"/>
      <c r="P119" s="43"/>
      <c r="Q119" s="43"/>
      <c r="R119" s="43"/>
      <c r="S119" s="43"/>
      <c r="T119" s="44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T119" s="16" t="s">
        <v>150</v>
      </c>
      <c r="AU119" s="16" t="s">
        <v>84</v>
      </c>
    </row>
    <row r="120" spans="1:65" s="13" customFormat="1">
      <c r="B120" s="136"/>
      <c r="D120" s="132" t="s">
        <v>152</v>
      </c>
      <c r="E120" s="137" t="s">
        <v>3</v>
      </c>
      <c r="F120" s="138" t="s">
        <v>519</v>
      </c>
      <c r="H120" s="139">
        <v>870</v>
      </c>
      <c r="L120" s="136"/>
      <c r="M120" s="140"/>
      <c r="N120" s="141"/>
      <c r="O120" s="141"/>
      <c r="P120" s="141"/>
      <c r="Q120" s="141"/>
      <c r="R120" s="141"/>
      <c r="S120" s="141"/>
      <c r="T120" s="142"/>
      <c r="AT120" s="137" t="s">
        <v>152</v>
      </c>
      <c r="AU120" s="137" t="s">
        <v>84</v>
      </c>
      <c r="AV120" s="13" t="s">
        <v>84</v>
      </c>
      <c r="AW120" s="13" t="s">
        <v>33</v>
      </c>
      <c r="AX120" s="13" t="s">
        <v>21</v>
      </c>
      <c r="AY120" s="137" t="s">
        <v>142</v>
      </c>
    </row>
    <row r="121" spans="1:65" s="2" customFormat="1" ht="16.5" customHeight="1">
      <c r="A121" s="25"/>
      <c r="B121" s="119"/>
      <c r="C121" s="120" t="s">
        <v>213</v>
      </c>
      <c r="D121" s="120" t="s">
        <v>144</v>
      </c>
      <c r="E121" s="121" t="s">
        <v>520</v>
      </c>
      <c r="F121" s="122" t="s">
        <v>521</v>
      </c>
      <c r="G121" s="123" t="s">
        <v>469</v>
      </c>
      <c r="H121" s="124">
        <v>365</v>
      </c>
      <c r="I121" s="125">
        <v>6900</v>
      </c>
      <c r="J121" s="125">
        <f>ROUND(I121*H121,2)</f>
        <v>2518500</v>
      </c>
      <c r="K121" s="122" t="s">
        <v>3</v>
      </c>
      <c r="L121" s="26"/>
      <c r="M121" s="126" t="s">
        <v>3</v>
      </c>
      <c r="N121" s="127" t="s">
        <v>45</v>
      </c>
      <c r="O121" s="128">
        <v>0</v>
      </c>
      <c r="P121" s="128">
        <f>O121*H121</f>
        <v>0</v>
      </c>
      <c r="Q121" s="128">
        <v>0</v>
      </c>
      <c r="R121" s="128">
        <f>Q121*H121</f>
        <v>0</v>
      </c>
      <c r="S121" s="128">
        <v>0</v>
      </c>
      <c r="T121" s="129">
        <f>S121*H121</f>
        <v>0</v>
      </c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R121" s="130" t="s">
        <v>199</v>
      </c>
      <c r="AT121" s="130" t="s">
        <v>144</v>
      </c>
      <c r="AU121" s="130" t="s">
        <v>84</v>
      </c>
      <c r="AY121" s="16" t="s">
        <v>142</v>
      </c>
      <c r="BE121" s="131">
        <f>IF(N121="základní",J121,0)</f>
        <v>2518500</v>
      </c>
      <c r="BF121" s="131">
        <f>IF(N121="snížená",J121,0)</f>
        <v>0</v>
      </c>
      <c r="BG121" s="131">
        <f>IF(N121="zákl. přenesená",J121,0)</f>
        <v>0</v>
      </c>
      <c r="BH121" s="131">
        <f>IF(N121="sníž. přenesená",J121,0)</f>
        <v>0</v>
      </c>
      <c r="BI121" s="131">
        <f>IF(N121="nulová",J121,0)</f>
        <v>0</v>
      </c>
      <c r="BJ121" s="16" t="s">
        <v>21</v>
      </c>
      <c r="BK121" s="131">
        <f>ROUND(I121*H121,2)</f>
        <v>2518500</v>
      </c>
      <c r="BL121" s="16" t="s">
        <v>199</v>
      </c>
      <c r="BM121" s="130" t="s">
        <v>522</v>
      </c>
    </row>
    <row r="122" spans="1:65" s="13" customFormat="1" ht="20.399999999999999">
      <c r="B122" s="136"/>
      <c r="D122" s="132" t="s">
        <v>152</v>
      </c>
      <c r="E122" s="137" t="s">
        <v>3</v>
      </c>
      <c r="F122" s="138" t="s">
        <v>523</v>
      </c>
      <c r="H122" s="139">
        <v>365</v>
      </c>
      <c r="L122" s="136"/>
      <c r="M122" s="140"/>
      <c r="N122" s="141"/>
      <c r="O122" s="141"/>
      <c r="P122" s="141"/>
      <c r="Q122" s="141"/>
      <c r="R122" s="141"/>
      <c r="S122" s="141"/>
      <c r="T122" s="142"/>
      <c r="AT122" s="137" t="s">
        <v>152</v>
      </c>
      <c r="AU122" s="137" t="s">
        <v>84</v>
      </c>
      <c r="AV122" s="13" t="s">
        <v>84</v>
      </c>
      <c r="AW122" s="13" t="s">
        <v>33</v>
      </c>
      <c r="AX122" s="13" t="s">
        <v>21</v>
      </c>
      <c r="AY122" s="137" t="s">
        <v>142</v>
      </c>
    </row>
    <row r="123" spans="1:65" s="2" customFormat="1" ht="21.75" customHeight="1">
      <c r="A123" s="25"/>
      <c r="B123" s="119"/>
      <c r="C123" s="120" t="s">
        <v>218</v>
      </c>
      <c r="D123" s="120" t="s">
        <v>144</v>
      </c>
      <c r="E123" s="121" t="s">
        <v>524</v>
      </c>
      <c r="F123" s="122" t="s">
        <v>525</v>
      </c>
      <c r="G123" s="123" t="s">
        <v>469</v>
      </c>
      <c r="H123" s="124">
        <v>365</v>
      </c>
      <c r="I123" s="125">
        <v>9200</v>
      </c>
      <c r="J123" s="125">
        <f>ROUND(I123*H123,2)</f>
        <v>3358000</v>
      </c>
      <c r="K123" s="122" t="s">
        <v>3</v>
      </c>
      <c r="L123" s="26"/>
      <c r="M123" s="126" t="s">
        <v>3</v>
      </c>
      <c r="N123" s="127" t="s">
        <v>45</v>
      </c>
      <c r="O123" s="128">
        <v>0</v>
      </c>
      <c r="P123" s="128">
        <f>O123*H123</f>
        <v>0</v>
      </c>
      <c r="Q123" s="128">
        <v>0</v>
      </c>
      <c r="R123" s="128">
        <f>Q123*H123</f>
        <v>0</v>
      </c>
      <c r="S123" s="128">
        <v>0</v>
      </c>
      <c r="T123" s="129">
        <f>S123*H123</f>
        <v>0</v>
      </c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R123" s="130" t="s">
        <v>148</v>
      </c>
      <c r="AT123" s="130" t="s">
        <v>144</v>
      </c>
      <c r="AU123" s="130" t="s">
        <v>84</v>
      </c>
      <c r="AY123" s="16" t="s">
        <v>142</v>
      </c>
      <c r="BE123" s="131">
        <f>IF(N123="základní",J123,0)</f>
        <v>3358000</v>
      </c>
      <c r="BF123" s="131">
        <f>IF(N123="snížená",J123,0)</f>
        <v>0</v>
      </c>
      <c r="BG123" s="131">
        <f>IF(N123="zákl. přenesená",J123,0)</f>
        <v>0</v>
      </c>
      <c r="BH123" s="131">
        <f>IF(N123="sníž. přenesená",J123,0)</f>
        <v>0</v>
      </c>
      <c r="BI123" s="131">
        <f>IF(N123="nulová",J123,0)</f>
        <v>0</v>
      </c>
      <c r="BJ123" s="16" t="s">
        <v>21</v>
      </c>
      <c r="BK123" s="131">
        <f>ROUND(I123*H123,2)</f>
        <v>3358000</v>
      </c>
      <c r="BL123" s="16" t="s">
        <v>148</v>
      </c>
      <c r="BM123" s="130" t="s">
        <v>526</v>
      </c>
    </row>
    <row r="124" spans="1:65" s="13" customFormat="1" ht="20.399999999999999">
      <c r="B124" s="136"/>
      <c r="D124" s="132" t="s">
        <v>152</v>
      </c>
      <c r="E124" s="137" t="s">
        <v>3</v>
      </c>
      <c r="F124" s="138" t="s">
        <v>527</v>
      </c>
      <c r="H124" s="139">
        <v>365</v>
      </c>
      <c r="L124" s="136"/>
      <c r="M124" s="140"/>
      <c r="N124" s="141"/>
      <c r="O124" s="141"/>
      <c r="P124" s="141"/>
      <c r="Q124" s="141"/>
      <c r="R124" s="141"/>
      <c r="S124" s="141"/>
      <c r="T124" s="142"/>
      <c r="AT124" s="137" t="s">
        <v>152</v>
      </c>
      <c r="AU124" s="137" t="s">
        <v>84</v>
      </c>
      <c r="AV124" s="13" t="s">
        <v>84</v>
      </c>
      <c r="AW124" s="13" t="s">
        <v>33</v>
      </c>
      <c r="AX124" s="13" t="s">
        <v>21</v>
      </c>
      <c r="AY124" s="137" t="s">
        <v>142</v>
      </c>
    </row>
    <row r="125" spans="1:65" s="2" customFormat="1" ht="16.5" customHeight="1">
      <c r="A125" s="25"/>
      <c r="B125" s="119"/>
      <c r="C125" s="120" t="s">
        <v>9</v>
      </c>
      <c r="D125" s="120" t="s">
        <v>144</v>
      </c>
      <c r="E125" s="121" t="s">
        <v>528</v>
      </c>
      <c r="F125" s="122" t="s">
        <v>529</v>
      </c>
      <c r="G125" s="123" t="s">
        <v>469</v>
      </c>
      <c r="H125" s="124">
        <v>365</v>
      </c>
      <c r="I125" s="125">
        <v>37800</v>
      </c>
      <c r="J125" s="125">
        <f>ROUND(I125*H125,2)</f>
        <v>13797000</v>
      </c>
      <c r="K125" s="122" t="s">
        <v>3</v>
      </c>
      <c r="L125" s="26"/>
      <c r="M125" s="126" t="s">
        <v>3</v>
      </c>
      <c r="N125" s="127" t="s">
        <v>45</v>
      </c>
      <c r="O125" s="128">
        <v>0</v>
      </c>
      <c r="P125" s="128">
        <f>O125*H125</f>
        <v>0</v>
      </c>
      <c r="Q125" s="128">
        <v>0</v>
      </c>
      <c r="R125" s="128">
        <f>Q125*H125</f>
        <v>0</v>
      </c>
      <c r="S125" s="128">
        <v>0</v>
      </c>
      <c r="T125" s="129">
        <f>S125*H125</f>
        <v>0</v>
      </c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R125" s="130" t="s">
        <v>199</v>
      </c>
      <c r="AT125" s="130" t="s">
        <v>144</v>
      </c>
      <c r="AU125" s="130" t="s">
        <v>84</v>
      </c>
      <c r="AY125" s="16" t="s">
        <v>142</v>
      </c>
      <c r="BE125" s="131">
        <f>IF(N125="základní",J125,0)</f>
        <v>13797000</v>
      </c>
      <c r="BF125" s="131">
        <f>IF(N125="snížená",J125,0)</f>
        <v>0</v>
      </c>
      <c r="BG125" s="131">
        <f>IF(N125="zákl. přenesená",J125,0)</f>
        <v>0</v>
      </c>
      <c r="BH125" s="131">
        <f>IF(N125="sníž. přenesená",J125,0)</f>
        <v>0</v>
      </c>
      <c r="BI125" s="131">
        <f>IF(N125="nulová",J125,0)</f>
        <v>0</v>
      </c>
      <c r="BJ125" s="16" t="s">
        <v>21</v>
      </c>
      <c r="BK125" s="131">
        <f>ROUND(I125*H125,2)</f>
        <v>13797000</v>
      </c>
      <c r="BL125" s="16" t="s">
        <v>199</v>
      </c>
      <c r="BM125" s="130" t="s">
        <v>530</v>
      </c>
    </row>
    <row r="126" spans="1:65" s="13" customFormat="1">
      <c r="B126" s="136"/>
      <c r="D126" s="132" t="s">
        <v>152</v>
      </c>
      <c r="E126" s="137" t="s">
        <v>3</v>
      </c>
      <c r="F126" s="138" t="s">
        <v>531</v>
      </c>
      <c r="H126" s="139">
        <v>365</v>
      </c>
      <c r="L126" s="136"/>
      <c r="M126" s="140"/>
      <c r="N126" s="141"/>
      <c r="O126" s="141"/>
      <c r="P126" s="141"/>
      <c r="Q126" s="141"/>
      <c r="R126" s="141"/>
      <c r="S126" s="141"/>
      <c r="T126" s="142"/>
      <c r="AT126" s="137" t="s">
        <v>152</v>
      </c>
      <c r="AU126" s="137" t="s">
        <v>84</v>
      </c>
      <c r="AV126" s="13" t="s">
        <v>84</v>
      </c>
      <c r="AW126" s="13" t="s">
        <v>33</v>
      </c>
      <c r="AX126" s="13" t="s">
        <v>21</v>
      </c>
      <c r="AY126" s="137" t="s">
        <v>142</v>
      </c>
    </row>
    <row r="127" spans="1:65" s="2" customFormat="1" ht="16.5" customHeight="1">
      <c r="A127" s="25"/>
      <c r="B127" s="119"/>
      <c r="C127" s="120" t="s">
        <v>227</v>
      </c>
      <c r="D127" s="120" t="s">
        <v>144</v>
      </c>
      <c r="E127" s="121" t="s">
        <v>532</v>
      </c>
      <c r="F127" s="122" t="s">
        <v>533</v>
      </c>
      <c r="G127" s="123" t="s">
        <v>389</v>
      </c>
      <c r="H127" s="124">
        <v>1</v>
      </c>
      <c r="I127" s="125">
        <v>77000</v>
      </c>
      <c r="J127" s="125">
        <f>ROUND(I127*H127,2)</f>
        <v>77000</v>
      </c>
      <c r="K127" s="122" t="s">
        <v>3</v>
      </c>
      <c r="L127" s="26"/>
      <c r="M127" s="126" t="s">
        <v>3</v>
      </c>
      <c r="N127" s="127" t="s">
        <v>45</v>
      </c>
      <c r="O127" s="128">
        <v>0</v>
      </c>
      <c r="P127" s="128">
        <f>O127*H127</f>
        <v>0</v>
      </c>
      <c r="Q127" s="128">
        <v>0</v>
      </c>
      <c r="R127" s="128">
        <f>Q127*H127</f>
        <v>0</v>
      </c>
      <c r="S127" s="128">
        <v>0</v>
      </c>
      <c r="T127" s="129">
        <f>S127*H127</f>
        <v>0</v>
      </c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R127" s="130" t="s">
        <v>148</v>
      </c>
      <c r="AT127" s="130" t="s">
        <v>144</v>
      </c>
      <c r="AU127" s="130" t="s">
        <v>84</v>
      </c>
      <c r="AY127" s="16" t="s">
        <v>142</v>
      </c>
      <c r="BE127" s="131">
        <f>IF(N127="základní",J127,0)</f>
        <v>77000</v>
      </c>
      <c r="BF127" s="131">
        <f>IF(N127="snížená",J127,0)</f>
        <v>0</v>
      </c>
      <c r="BG127" s="131">
        <f>IF(N127="zákl. přenesená",J127,0)</f>
        <v>0</v>
      </c>
      <c r="BH127" s="131">
        <f>IF(N127="sníž. přenesená",J127,0)</f>
        <v>0</v>
      </c>
      <c r="BI127" s="131">
        <f>IF(N127="nulová",J127,0)</f>
        <v>0</v>
      </c>
      <c r="BJ127" s="16" t="s">
        <v>21</v>
      </c>
      <c r="BK127" s="131">
        <f>ROUND(I127*H127,2)</f>
        <v>77000</v>
      </c>
      <c r="BL127" s="16" t="s">
        <v>148</v>
      </c>
      <c r="BM127" s="130" t="s">
        <v>534</v>
      </c>
    </row>
    <row r="128" spans="1:65" s="13" customFormat="1" ht="20.399999999999999">
      <c r="B128" s="136"/>
      <c r="D128" s="132" t="s">
        <v>152</v>
      </c>
      <c r="E128" s="137" t="s">
        <v>3</v>
      </c>
      <c r="F128" s="138" t="s">
        <v>535</v>
      </c>
      <c r="H128" s="139">
        <v>1</v>
      </c>
      <c r="L128" s="136"/>
      <c r="M128" s="140"/>
      <c r="N128" s="141"/>
      <c r="O128" s="141"/>
      <c r="P128" s="141"/>
      <c r="Q128" s="141"/>
      <c r="R128" s="141"/>
      <c r="S128" s="141"/>
      <c r="T128" s="142"/>
      <c r="AT128" s="137" t="s">
        <v>152</v>
      </c>
      <c r="AU128" s="137" t="s">
        <v>84</v>
      </c>
      <c r="AV128" s="13" t="s">
        <v>84</v>
      </c>
      <c r="AW128" s="13" t="s">
        <v>33</v>
      </c>
      <c r="AX128" s="13" t="s">
        <v>21</v>
      </c>
      <c r="AY128" s="137" t="s">
        <v>142</v>
      </c>
    </row>
    <row r="129" spans="1:65" s="2" customFormat="1" ht="21.75" customHeight="1">
      <c r="A129" s="25"/>
      <c r="B129" s="119"/>
      <c r="C129" s="120" t="s">
        <v>232</v>
      </c>
      <c r="D129" s="120" t="s">
        <v>144</v>
      </c>
      <c r="E129" s="121" t="s">
        <v>536</v>
      </c>
      <c r="F129" s="122" t="s">
        <v>537</v>
      </c>
      <c r="G129" s="123" t="s">
        <v>251</v>
      </c>
      <c r="H129" s="124">
        <v>120</v>
      </c>
      <c r="I129" s="125">
        <v>360</v>
      </c>
      <c r="J129" s="125">
        <f>ROUND(I129*H129,2)</f>
        <v>43200</v>
      </c>
      <c r="K129" s="122" t="s">
        <v>3</v>
      </c>
      <c r="L129" s="26"/>
      <c r="M129" s="126" t="s">
        <v>3</v>
      </c>
      <c r="N129" s="127" t="s">
        <v>45</v>
      </c>
      <c r="O129" s="128">
        <v>0</v>
      </c>
      <c r="P129" s="128">
        <f>O129*H129</f>
        <v>0</v>
      </c>
      <c r="Q129" s="128">
        <v>0</v>
      </c>
      <c r="R129" s="128">
        <f>Q129*H129</f>
        <v>0</v>
      </c>
      <c r="S129" s="128">
        <v>0</v>
      </c>
      <c r="T129" s="129">
        <f>S129*H129</f>
        <v>0</v>
      </c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R129" s="130" t="s">
        <v>148</v>
      </c>
      <c r="AT129" s="130" t="s">
        <v>144</v>
      </c>
      <c r="AU129" s="130" t="s">
        <v>84</v>
      </c>
      <c r="AY129" s="16" t="s">
        <v>142</v>
      </c>
      <c r="BE129" s="131">
        <f>IF(N129="základní",J129,0)</f>
        <v>43200</v>
      </c>
      <c r="BF129" s="131">
        <f>IF(N129="snížená",J129,0)</f>
        <v>0</v>
      </c>
      <c r="BG129" s="131">
        <f>IF(N129="zákl. přenesená",J129,0)</f>
        <v>0</v>
      </c>
      <c r="BH129" s="131">
        <f>IF(N129="sníž. přenesená",J129,0)</f>
        <v>0</v>
      </c>
      <c r="BI129" s="131">
        <f>IF(N129="nulová",J129,0)</f>
        <v>0</v>
      </c>
      <c r="BJ129" s="16" t="s">
        <v>21</v>
      </c>
      <c r="BK129" s="131">
        <f>ROUND(I129*H129,2)</f>
        <v>43200</v>
      </c>
      <c r="BL129" s="16" t="s">
        <v>148</v>
      </c>
      <c r="BM129" s="130" t="s">
        <v>538</v>
      </c>
    </row>
    <row r="130" spans="1:65" s="13" customFormat="1">
      <c r="B130" s="136"/>
      <c r="D130" s="132" t="s">
        <v>152</v>
      </c>
      <c r="E130" s="137" t="s">
        <v>3</v>
      </c>
      <c r="F130" s="138" t="s">
        <v>539</v>
      </c>
      <c r="H130" s="139">
        <v>120</v>
      </c>
      <c r="L130" s="136"/>
      <c r="M130" s="140"/>
      <c r="N130" s="141"/>
      <c r="O130" s="141"/>
      <c r="P130" s="141"/>
      <c r="Q130" s="141"/>
      <c r="R130" s="141"/>
      <c r="S130" s="141"/>
      <c r="T130" s="142"/>
      <c r="AT130" s="137" t="s">
        <v>152</v>
      </c>
      <c r="AU130" s="137" t="s">
        <v>84</v>
      </c>
      <c r="AV130" s="13" t="s">
        <v>84</v>
      </c>
      <c r="AW130" s="13" t="s">
        <v>33</v>
      </c>
      <c r="AX130" s="13" t="s">
        <v>21</v>
      </c>
      <c r="AY130" s="137" t="s">
        <v>142</v>
      </c>
    </row>
    <row r="131" spans="1:65" s="2" customFormat="1" ht="16.5" customHeight="1">
      <c r="A131" s="25"/>
      <c r="B131" s="119"/>
      <c r="C131" s="120" t="s">
        <v>237</v>
      </c>
      <c r="D131" s="120" t="s">
        <v>144</v>
      </c>
      <c r="E131" s="121" t="s">
        <v>540</v>
      </c>
      <c r="F131" s="122" t="s">
        <v>541</v>
      </c>
      <c r="G131" s="123" t="s">
        <v>198</v>
      </c>
      <c r="H131" s="124">
        <v>15.6</v>
      </c>
      <c r="I131" s="125">
        <v>62500</v>
      </c>
      <c r="J131" s="125">
        <f>ROUND(I131*H131,2)</f>
        <v>975000</v>
      </c>
      <c r="K131" s="122" t="s">
        <v>3</v>
      </c>
      <c r="L131" s="26"/>
      <c r="M131" s="126" t="s">
        <v>3</v>
      </c>
      <c r="N131" s="127" t="s">
        <v>45</v>
      </c>
      <c r="O131" s="128">
        <v>0</v>
      </c>
      <c r="P131" s="128">
        <f>O131*H131</f>
        <v>0</v>
      </c>
      <c r="Q131" s="128">
        <v>0</v>
      </c>
      <c r="R131" s="128">
        <f>Q131*H131</f>
        <v>0</v>
      </c>
      <c r="S131" s="128">
        <v>0</v>
      </c>
      <c r="T131" s="129">
        <f>S131*H131</f>
        <v>0</v>
      </c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R131" s="130" t="s">
        <v>199</v>
      </c>
      <c r="AT131" s="130" t="s">
        <v>144</v>
      </c>
      <c r="AU131" s="130" t="s">
        <v>84</v>
      </c>
      <c r="AY131" s="16" t="s">
        <v>142</v>
      </c>
      <c r="BE131" s="131">
        <f>IF(N131="základní",J131,0)</f>
        <v>975000</v>
      </c>
      <c r="BF131" s="131">
        <f>IF(N131="snížená",J131,0)</f>
        <v>0</v>
      </c>
      <c r="BG131" s="131">
        <f>IF(N131="zákl. přenesená",J131,0)</f>
        <v>0</v>
      </c>
      <c r="BH131" s="131">
        <f>IF(N131="sníž. přenesená",J131,0)</f>
        <v>0</v>
      </c>
      <c r="BI131" s="131">
        <f>IF(N131="nulová",J131,0)</f>
        <v>0</v>
      </c>
      <c r="BJ131" s="16" t="s">
        <v>21</v>
      </c>
      <c r="BK131" s="131">
        <f>ROUND(I131*H131,2)</f>
        <v>975000</v>
      </c>
      <c r="BL131" s="16" t="s">
        <v>199</v>
      </c>
      <c r="BM131" s="130" t="s">
        <v>542</v>
      </c>
    </row>
    <row r="132" spans="1:65" s="2" customFormat="1" ht="16.5" customHeight="1">
      <c r="A132" s="25"/>
      <c r="B132" s="119"/>
      <c r="C132" s="120" t="s">
        <v>242</v>
      </c>
      <c r="D132" s="120" t="s">
        <v>144</v>
      </c>
      <c r="E132" s="121" t="s">
        <v>543</v>
      </c>
      <c r="F132" s="122" t="s">
        <v>544</v>
      </c>
      <c r="G132" s="123" t="s">
        <v>545</v>
      </c>
      <c r="H132" s="124">
        <v>1</v>
      </c>
      <c r="I132" s="125">
        <v>180000</v>
      </c>
      <c r="J132" s="125">
        <f>ROUND(I132*H132,2)</f>
        <v>180000</v>
      </c>
      <c r="K132" s="122" t="s">
        <v>3</v>
      </c>
      <c r="L132" s="26"/>
      <c r="M132" s="126" t="s">
        <v>3</v>
      </c>
      <c r="N132" s="127" t="s">
        <v>45</v>
      </c>
      <c r="O132" s="128">
        <v>0</v>
      </c>
      <c r="P132" s="128">
        <f>O132*H132</f>
        <v>0</v>
      </c>
      <c r="Q132" s="128">
        <v>0</v>
      </c>
      <c r="R132" s="128">
        <f>Q132*H132</f>
        <v>0</v>
      </c>
      <c r="S132" s="128">
        <v>0</v>
      </c>
      <c r="T132" s="129">
        <f>S132*H132</f>
        <v>0</v>
      </c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R132" s="130" t="s">
        <v>199</v>
      </c>
      <c r="AT132" s="130" t="s">
        <v>144</v>
      </c>
      <c r="AU132" s="130" t="s">
        <v>84</v>
      </c>
      <c r="AY132" s="16" t="s">
        <v>142</v>
      </c>
      <c r="BE132" s="131">
        <f>IF(N132="základní",J132,0)</f>
        <v>180000</v>
      </c>
      <c r="BF132" s="131">
        <f>IF(N132="snížená",J132,0)</f>
        <v>0</v>
      </c>
      <c r="BG132" s="131">
        <f>IF(N132="zákl. přenesená",J132,0)</f>
        <v>0</v>
      </c>
      <c r="BH132" s="131">
        <f>IF(N132="sníž. přenesená",J132,0)</f>
        <v>0</v>
      </c>
      <c r="BI132" s="131">
        <f>IF(N132="nulová",J132,0)</f>
        <v>0</v>
      </c>
      <c r="BJ132" s="16" t="s">
        <v>21</v>
      </c>
      <c r="BK132" s="131">
        <f>ROUND(I132*H132,2)</f>
        <v>180000</v>
      </c>
      <c r="BL132" s="16" t="s">
        <v>199</v>
      </c>
      <c r="BM132" s="130" t="s">
        <v>546</v>
      </c>
    </row>
    <row r="133" spans="1:65" s="13" customFormat="1">
      <c r="B133" s="136"/>
      <c r="D133" s="132" t="s">
        <v>152</v>
      </c>
      <c r="E133" s="137" t="s">
        <v>3</v>
      </c>
      <c r="F133" s="138" t="s">
        <v>547</v>
      </c>
      <c r="H133" s="139">
        <v>1</v>
      </c>
      <c r="L133" s="136"/>
      <c r="M133" s="140"/>
      <c r="N133" s="141"/>
      <c r="O133" s="141"/>
      <c r="P133" s="141"/>
      <c r="Q133" s="141"/>
      <c r="R133" s="141"/>
      <c r="S133" s="141"/>
      <c r="T133" s="142"/>
      <c r="AT133" s="137" t="s">
        <v>152</v>
      </c>
      <c r="AU133" s="137" t="s">
        <v>84</v>
      </c>
      <c r="AV133" s="13" t="s">
        <v>84</v>
      </c>
      <c r="AW133" s="13" t="s">
        <v>33</v>
      </c>
      <c r="AX133" s="13" t="s">
        <v>21</v>
      </c>
      <c r="AY133" s="137" t="s">
        <v>142</v>
      </c>
    </row>
    <row r="134" spans="1:65" s="2" customFormat="1" ht="33" customHeight="1">
      <c r="A134" s="25"/>
      <c r="B134" s="119"/>
      <c r="C134" s="120" t="s">
        <v>248</v>
      </c>
      <c r="D134" s="120" t="s">
        <v>144</v>
      </c>
      <c r="E134" s="121" t="s">
        <v>548</v>
      </c>
      <c r="F134" s="122" t="s">
        <v>549</v>
      </c>
      <c r="G134" s="123" t="s">
        <v>182</v>
      </c>
      <c r="H134" s="124">
        <v>870</v>
      </c>
      <c r="I134" s="125">
        <v>110</v>
      </c>
      <c r="J134" s="125">
        <f>ROUND(I134*H134,2)</f>
        <v>95700</v>
      </c>
      <c r="K134" s="122" t="s">
        <v>3</v>
      </c>
      <c r="L134" s="26"/>
      <c r="M134" s="126" t="s">
        <v>3</v>
      </c>
      <c r="N134" s="127" t="s">
        <v>45</v>
      </c>
      <c r="O134" s="128">
        <v>0</v>
      </c>
      <c r="P134" s="128">
        <f>O134*H134</f>
        <v>0</v>
      </c>
      <c r="Q134" s="128">
        <v>0</v>
      </c>
      <c r="R134" s="128">
        <f>Q134*H134</f>
        <v>0</v>
      </c>
      <c r="S134" s="128">
        <v>0</v>
      </c>
      <c r="T134" s="129">
        <f>S134*H134</f>
        <v>0</v>
      </c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R134" s="130" t="s">
        <v>148</v>
      </c>
      <c r="AT134" s="130" t="s">
        <v>144</v>
      </c>
      <c r="AU134" s="130" t="s">
        <v>84</v>
      </c>
      <c r="AY134" s="16" t="s">
        <v>142</v>
      </c>
      <c r="BE134" s="131">
        <f>IF(N134="základní",J134,0)</f>
        <v>95700</v>
      </c>
      <c r="BF134" s="131">
        <f>IF(N134="snížená",J134,0)</f>
        <v>0</v>
      </c>
      <c r="BG134" s="131">
        <f>IF(N134="zákl. přenesená",J134,0)</f>
        <v>0</v>
      </c>
      <c r="BH134" s="131">
        <f>IF(N134="sníž. přenesená",J134,0)</f>
        <v>0</v>
      </c>
      <c r="BI134" s="131">
        <f>IF(N134="nulová",J134,0)</f>
        <v>0</v>
      </c>
      <c r="BJ134" s="16" t="s">
        <v>21</v>
      </c>
      <c r="BK134" s="131">
        <f>ROUND(I134*H134,2)</f>
        <v>95700</v>
      </c>
      <c r="BL134" s="16" t="s">
        <v>148</v>
      </c>
      <c r="BM134" s="130" t="s">
        <v>550</v>
      </c>
    </row>
    <row r="135" spans="1:65" s="2" customFormat="1" ht="16.5" customHeight="1">
      <c r="A135" s="25"/>
      <c r="B135" s="119"/>
      <c r="C135" s="120" t="s">
        <v>8</v>
      </c>
      <c r="D135" s="120" t="s">
        <v>144</v>
      </c>
      <c r="E135" s="121" t="s">
        <v>551</v>
      </c>
      <c r="F135" s="122" t="s">
        <v>552</v>
      </c>
      <c r="G135" s="123" t="s">
        <v>513</v>
      </c>
      <c r="H135" s="124">
        <v>200</v>
      </c>
      <c r="I135" s="125">
        <v>290</v>
      </c>
      <c r="J135" s="125">
        <f>ROUND(I135*H135,2)</f>
        <v>58000</v>
      </c>
      <c r="K135" s="122" t="s">
        <v>3</v>
      </c>
      <c r="L135" s="26"/>
      <c r="M135" s="126" t="s">
        <v>3</v>
      </c>
      <c r="N135" s="127" t="s">
        <v>45</v>
      </c>
      <c r="O135" s="128">
        <v>0</v>
      </c>
      <c r="P135" s="128">
        <f>O135*H135</f>
        <v>0</v>
      </c>
      <c r="Q135" s="128">
        <v>0</v>
      </c>
      <c r="R135" s="128">
        <f>Q135*H135</f>
        <v>0</v>
      </c>
      <c r="S135" s="128">
        <v>0</v>
      </c>
      <c r="T135" s="129">
        <f>S135*H135</f>
        <v>0</v>
      </c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R135" s="130" t="s">
        <v>199</v>
      </c>
      <c r="AT135" s="130" t="s">
        <v>144</v>
      </c>
      <c r="AU135" s="130" t="s">
        <v>84</v>
      </c>
      <c r="AY135" s="16" t="s">
        <v>142</v>
      </c>
      <c r="BE135" s="131">
        <f>IF(N135="základní",J135,0)</f>
        <v>58000</v>
      </c>
      <c r="BF135" s="131">
        <f>IF(N135="snížená",J135,0)</f>
        <v>0</v>
      </c>
      <c r="BG135" s="131">
        <f>IF(N135="zákl. přenesená",J135,0)</f>
        <v>0</v>
      </c>
      <c r="BH135" s="131">
        <f>IF(N135="sníž. přenesená",J135,0)</f>
        <v>0</v>
      </c>
      <c r="BI135" s="131">
        <f>IF(N135="nulová",J135,0)</f>
        <v>0</v>
      </c>
      <c r="BJ135" s="16" t="s">
        <v>21</v>
      </c>
      <c r="BK135" s="131">
        <f>ROUND(I135*H135,2)</f>
        <v>58000</v>
      </c>
      <c r="BL135" s="16" t="s">
        <v>199</v>
      </c>
      <c r="BM135" s="130" t="s">
        <v>553</v>
      </c>
    </row>
    <row r="136" spans="1:65" s="12" customFormat="1" ht="22.8" customHeight="1">
      <c r="B136" s="107"/>
      <c r="D136" s="108" t="s">
        <v>73</v>
      </c>
      <c r="E136" s="117" t="s">
        <v>554</v>
      </c>
      <c r="F136" s="117" t="s">
        <v>555</v>
      </c>
      <c r="J136" s="118">
        <f>BK136</f>
        <v>2420880</v>
      </c>
      <c r="L136" s="107"/>
      <c r="M136" s="111"/>
      <c r="N136" s="112"/>
      <c r="O136" s="112"/>
      <c r="P136" s="113">
        <f>SUM(P137:P140)</f>
        <v>0</v>
      </c>
      <c r="Q136" s="112"/>
      <c r="R136" s="113">
        <f>SUM(R137:R140)</f>
        <v>0</v>
      </c>
      <c r="S136" s="112"/>
      <c r="T136" s="114">
        <f>SUM(T137:T140)</f>
        <v>0</v>
      </c>
      <c r="AR136" s="108" t="s">
        <v>148</v>
      </c>
      <c r="AT136" s="115" t="s">
        <v>73</v>
      </c>
      <c r="AU136" s="115" t="s">
        <v>21</v>
      </c>
      <c r="AY136" s="108" t="s">
        <v>142</v>
      </c>
      <c r="BK136" s="116">
        <f>SUM(BK137:BK140)</f>
        <v>2420880</v>
      </c>
    </row>
    <row r="137" spans="1:65" s="2" customFormat="1" ht="33" customHeight="1">
      <c r="A137" s="25"/>
      <c r="B137" s="119"/>
      <c r="C137" s="120" t="s">
        <v>261</v>
      </c>
      <c r="D137" s="120" t="s">
        <v>144</v>
      </c>
      <c r="E137" s="121" t="s">
        <v>556</v>
      </c>
      <c r="F137" s="122" t="s">
        <v>557</v>
      </c>
      <c r="G137" s="123" t="s">
        <v>198</v>
      </c>
      <c r="H137" s="124">
        <v>15.6</v>
      </c>
      <c r="I137" s="125">
        <v>14800</v>
      </c>
      <c r="J137" s="125">
        <f>ROUND(I137*H137,2)</f>
        <v>230880</v>
      </c>
      <c r="K137" s="122" t="s">
        <v>3</v>
      </c>
      <c r="L137" s="26"/>
      <c r="M137" s="126" t="s">
        <v>3</v>
      </c>
      <c r="N137" s="127" t="s">
        <v>45</v>
      </c>
      <c r="O137" s="128">
        <v>0</v>
      </c>
      <c r="P137" s="128">
        <f>O137*H137</f>
        <v>0</v>
      </c>
      <c r="Q137" s="128">
        <v>0</v>
      </c>
      <c r="R137" s="128">
        <f>Q137*H137</f>
        <v>0</v>
      </c>
      <c r="S137" s="128">
        <v>0</v>
      </c>
      <c r="T137" s="129">
        <f>S137*H137</f>
        <v>0</v>
      </c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R137" s="130" t="s">
        <v>199</v>
      </c>
      <c r="AT137" s="130" t="s">
        <v>144</v>
      </c>
      <c r="AU137" s="130" t="s">
        <v>84</v>
      </c>
      <c r="AY137" s="16" t="s">
        <v>142</v>
      </c>
      <c r="BE137" s="131">
        <f>IF(N137="základní",J137,0)</f>
        <v>230880</v>
      </c>
      <c r="BF137" s="131">
        <f>IF(N137="snížená",J137,0)</f>
        <v>0</v>
      </c>
      <c r="BG137" s="131">
        <f>IF(N137="zákl. přenesená",J137,0)</f>
        <v>0</v>
      </c>
      <c r="BH137" s="131">
        <f>IF(N137="sníž. přenesená",J137,0)</f>
        <v>0</v>
      </c>
      <c r="BI137" s="131">
        <f>IF(N137="nulová",J137,0)</f>
        <v>0</v>
      </c>
      <c r="BJ137" s="16" t="s">
        <v>21</v>
      </c>
      <c r="BK137" s="131">
        <f>ROUND(I137*H137,2)</f>
        <v>230880</v>
      </c>
      <c r="BL137" s="16" t="s">
        <v>199</v>
      </c>
      <c r="BM137" s="130" t="s">
        <v>558</v>
      </c>
    </row>
    <row r="138" spans="1:65" s="13" customFormat="1">
      <c r="B138" s="136"/>
      <c r="D138" s="132" t="s">
        <v>152</v>
      </c>
      <c r="E138" s="137" t="s">
        <v>3</v>
      </c>
      <c r="F138" s="138" t="s">
        <v>559</v>
      </c>
      <c r="H138" s="139">
        <v>15.6</v>
      </c>
      <c r="L138" s="136"/>
      <c r="M138" s="140"/>
      <c r="N138" s="141"/>
      <c r="O138" s="141"/>
      <c r="P138" s="141"/>
      <c r="Q138" s="141"/>
      <c r="R138" s="141"/>
      <c r="S138" s="141"/>
      <c r="T138" s="142"/>
      <c r="AT138" s="137" t="s">
        <v>152</v>
      </c>
      <c r="AU138" s="137" t="s">
        <v>84</v>
      </c>
      <c r="AV138" s="13" t="s">
        <v>84</v>
      </c>
      <c r="AW138" s="13" t="s">
        <v>33</v>
      </c>
      <c r="AX138" s="13" t="s">
        <v>21</v>
      </c>
      <c r="AY138" s="137" t="s">
        <v>142</v>
      </c>
    </row>
    <row r="139" spans="1:65" s="2" customFormat="1" ht="21.75" customHeight="1">
      <c r="A139" s="25"/>
      <c r="B139" s="119"/>
      <c r="C139" s="120" t="s">
        <v>265</v>
      </c>
      <c r="D139" s="120" t="s">
        <v>144</v>
      </c>
      <c r="E139" s="121" t="s">
        <v>560</v>
      </c>
      <c r="F139" s="122" t="s">
        <v>561</v>
      </c>
      <c r="G139" s="123" t="s">
        <v>198</v>
      </c>
      <c r="H139" s="124">
        <v>300</v>
      </c>
      <c r="I139" s="125">
        <v>7300</v>
      </c>
      <c r="J139" s="125">
        <f>ROUND(I139*H139,2)</f>
        <v>2190000</v>
      </c>
      <c r="K139" s="122" t="s">
        <v>3</v>
      </c>
      <c r="L139" s="26"/>
      <c r="M139" s="126" t="s">
        <v>3</v>
      </c>
      <c r="N139" s="127" t="s">
        <v>45</v>
      </c>
      <c r="O139" s="128">
        <v>0</v>
      </c>
      <c r="P139" s="128">
        <f>O139*H139</f>
        <v>0</v>
      </c>
      <c r="Q139" s="128">
        <v>0</v>
      </c>
      <c r="R139" s="128">
        <f>Q139*H139</f>
        <v>0</v>
      </c>
      <c r="S139" s="128">
        <v>0</v>
      </c>
      <c r="T139" s="129">
        <f>S139*H139</f>
        <v>0</v>
      </c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R139" s="130" t="s">
        <v>199</v>
      </c>
      <c r="AT139" s="130" t="s">
        <v>144</v>
      </c>
      <c r="AU139" s="130" t="s">
        <v>84</v>
      </c>
      <c r="AY139" s="16" t="s">
        <v>142</v>
      </c>
      <c r="BE139" s="131">
        <f>IF(N139="základní",J139,0)</f>
        <v>2190000</v>
      </c>
      <c r="BF139" s="131">
        <f>IF(N139="snížená",J139,0)</f>
        <v>0</v>
      </c>
      <c r="BG139" s="131">
        <f>IF(N139="zákl. přenesená",J139,0)</f>
        <v>0</v>
      </c>
      <c r="BH139" s="131">
        <f>IF(N139="sníž. přenesená",J139,0)</f>
        <v>0</v>
      </c>
      <c r="BI139" s="131">
        <f>IF(N139="nulová",J139,0)</f>
        <v>0</v>
      </c>
      <c r="BJ139" s="16" t="s">
        <v>21</v>
      </c>
      <c r="BK139" s="131">
        <f>ROUND(I139*H139,2)</f>
        <v>2190000</v>
      </c>
      <c r="BL139" s="16" t="s">
        <v>199</v>
      </c>
      <c r="BM139" s="130" t="s">
        <v>562</v>
      </c>
    </row>
    <row r="140" spans="1:65" s="13" customFormat="1">
      <c r="B140" s="136"/>
      <c r="D140" s="132" t="s">
        <v>152</v>
      </c>
      <c r="E140" s="137" t="s">
        <v>3</v>
      </c>
      <c r="F140" s="138" t="s">
        <v>563</v>
      </c>
      <c r="H140" s="139">
        <v>300</v>
      </c>
      <c r="L140" s="136"/>
      <c r="M140" s="159"/>
      <c r="N140" s="160"/>
      <c r="O140" s="160"/>
      <c r="P140" s="160"/>
      <c r="Q140" s="160"/>
      <c r="R140" s="160"/>
      <c r="S140" s="160"/>
      <c r="T140" s="161"/>
      <c r="AT140" s="137" t="s">
        <v>152</v>
      </c>
      <c r="AU140" s="137" t="s">
        <v>84</v>
      </c>
      <c r="AV140" s="13" t="s">
        <v>84</v>
      </c>
      <c r="AW140" s="13" t="s">
        <v>33</v>
      </c>
      <c r="AX140" s="13" t="s">
        <v>21</v>
      </c>
      <c r="AY140" s="137" t="s">
        <v>142</v>
      </c>
    </row>
    <row r="141" spans="1:65" s="2" customFormat="1" ht="6.9" customHeight="1">
      <c r="A141" s="25"/>
      <c r="B141" s="34"/>
      <c r="C141" s="35"/>
      <c r="D141" s="35"/>
      <c r="E141" s="35"/>
      <c r="F141" s="35"/>
      <c r="G141" s="35"/>
      <c r="H141" s="35"/>
      <c r="I141" s="35"/>
      <c r="J141" s="35"/>
      <c r="K141" s="35"/>
      <c r="L141" s="26"/>
      <c r="M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</row>
  </sheetData>
  <autoFilter ref="C88:K140"/>
  <mergeCells count="8">
    <mergeCell ref="E79:H79"/>
    <mergeCell ref="E81:H81"/>
    <mergeCell ref="L2:V2"/>
    <mergeCell ref="E7:H7"/>
    <mergeCell ref="E9:H9"/>
    <mergeCell ref="E27:H27"/>
    <mergeCell ref="E48:H48"/>
    <mergeCell ref="E50:H50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27"/>
  <sheetViews>
    <sheetView showGridLines="0" topLeftCell="F1" workbookViewId="0">
      <selection activeCell="L1" sqref="L1:BZ1048576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" style="1" customWidth="1"/>
    <col min="8" max="8" width="11.42578125" style="1" customWidth="1"/>
    <col min="9" max="11" width="20.140625" style="1" customWidth="1"/>
    <col min="12" max="12" width="9.28515625" style="1" hidden="1" customWidth="1"/>
    <col min="13" max="13" width="10.85546875" style="1" hidden="1" customWidth="1"/>
    <col min="14" max="14" width="9.28515625" style="1" hidden="1" customWidth="1"/>
    <col min="15" max="20" width="14.140625" style="1" hidden="1" customWidth="1"/>
    <col min="21" max="21" width="16.28515625" style="1" hidden="1" customWidth="1"/>
    <col min="22" max="22" width="12.28515625" style="1" hidden="1" customWidth="1"/>
    <col min="23" max="23" width="16.28515625" style="1" hidden="1" customWidth="1"/>
    <col min="24" max="24" width="12.28515625" style="1" hidden="1" customWidth="1"/>
    <col min="25" max="25" width="15" style="1" hidden="1" customWidth="1"/>
    <col min="26" max="26" width="11" style="1" hidden="1" customWidth="1"/>
    <col min="27" max="27" width="15" style="1" hidden="1" customWidth="1"/>
    <col min="28" max="28" width="16.28515625" style="1" hidden="1" customWidth="1"/>
    <col min="29" max="29" width="11" style="1" hidden="1" customWidth="1"/>
    <col min="30" max="30" width="15" style="1" hidden="1" customWidth="1"/>
    <col min="31" max="31" width="16.28515625" style="1" hidden="1" customWidth="1"/>
    <col min="32" max="43" width="0" hidden="1" customWidth="1"/>
    <col min="44" max="65" width="9.28515625" style="1" hidden="1" customWidth="1"/>
    <col min="66" max="78" width="0" hidden="1" customWidth="1"/>
  </cols>
  <sheetData>
    <row r="1" spans="1:46">
      <c r="A1" s="70"/>
    </row>
    <row r="2" spans="1:46" s="1" customFormat="1" ht="36.9" customHeight="1">
      <c r="L2" s="358" t="s">
        <v>6</v>
      </c>
      <c r="M2" s="359"/>
      <c r="N2" s="359"/>
      <c r="O2" s="359"/>
      <c r="P2" s="359"/>
      <c r="Q2" s="359"/>
      <c r="R2" s="359"/>
      <c r="S2" s="359"/>
      <c r="T2" s="359"/>
      <c r="U2" s="359"/>
      <c r="V2" s="359"/>
      <c r="AT2" s="16" t="s">
        <v>99</v>
      </c>
    </row>
    <row r="3" spans="1:46" s="1" customFormat="1" ht="6.9" hidden="1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</row>
    <row r="4" spans="1:46" s="1" customFormat="1" ht="24.9" hidden="1" customHeight="1">
      <c r="B4" s="19"/>
      <c r="D4" s="20" t="s">
        <v>110</v>
      </c>
      <c r="L4" s="19"/>
      <c r="M4" s="71" t="s">
        <v>11</v>
      </c>
      <c r="AT4" s="16" t="s">
        <v>4</v>
      </c>
    </row>
    <row r="5" spans="1:46" s="1" customFormat="1" ht="6.9" hidden="1" customHeight="1">
      <c r="B5" s="19"/>
      <c r="L5" s="19"/>
    </row>
    <row r="6" spans="1:46" s="1" customFormat="1" ht="12" hidden="1" customHeight="1">
      <c r="B6" s="19"/>
      <c r="D6" s="22" t="s">
        <v>15</v>
      </c>
      <c r="L6" s="19"/>
    </row>
    <row r="7" spans="1:46" s="1" customFormat="1" ht="23.25" hidden="1" customHeight="1">
      <c r="B7" s="19"/>
      <c r="E7" s="400" t="str">
        <f>'Rekapitulace stavby'!K6</f>
        <v>Nápravná opatření k odvrácení škod způsobených vlivem staré ekologické zátěže bývalé skládky Vlčí důl v k.ú. Zásmuky</v>
      </c>
      <c r="F7" s="401"/>
      <c r="G7" s="401"/>
      <c r="H7" s="401"/>
      <c r="L7" s="19"/>
    </row>
    <row r="8" spans="1:46" s="2" customFormat="1" ht="12" hidden="1" customHeight="1">
      <c r="A8" s="25"/>
      <c r="B8" s="26"/>
      <c r="C8" s="25"/>
      <c r="D8" s="22" t="s">
        <v>111</v>
      </c>
      <c r="E8" s="25"/>
      <c r="F8" s="25"/>
      <c r="G8" s="25"/>
      <c r="H8" s="25"/>
      <c r="I8" s="25"/>
      <c r="J8" s="25"/>
      <c r="K8" s="25"/>
      <c r="L8" s="72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</row>
    <row r="9" spans="1:46" s="2" customFormat="1" ht="24.75" hidden="1" customHeight="1">
      <c r="A9" s="25"/>
      <c r="B9" s="26"/>
      <c r="C9" s="25"/>
      <c r="D9" s="25"/>
      <c r="E9" s="402" t="s">
        <v>564</v>
      </c>
      <c r="F9" s="403"/>
      <c r="G9" s="403"/>
      <c r="H9" s="403"/>
      <c r="I9" s="25"/>
      <c r="J9" s="25"/>
      <c r="K9" s="25"/>
      <c r="L9" s="72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46" s="2" customFormat="1" hidden="1">
      <c r="A10" s="25"/>
      <c r="B10" s="26"/>
      <c r="C10" s="25"/>
      <c r="D10" s="25"/>
      <c r="E10" s="25"/>
      <c r="F10" s="25"/>
      <c r="G10" s="25"/>
      <c r="H10" s="25"/>
      <c r="I10" s="25"/>
      <c r="J10" s="25"/>
      <c r="K10" s="25"/>
      <c r="L10" s="72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</row>
    <row r="11" spans="1:46" s="2" customFormat="1" ht="12" hidden="1" customHeight="1">
      <c r="A11" s="25"/>
      <c r="B11" s="26"/>
      <c r="C11" s="25"/>
      <c r="D11" s="22" t="s">
        <v>18</v>
      </c>
      <c r="E11" s="25"/>
      <c r="F11" s="21" t="s">
        <v>92</v>
      </c>
      <c r="G11" s="25"/>
      <c r="H11" s="25"/>
      <c r="I11" s="22" t="s">
        <v>19</v>
      </c>
      <c r="J11" s="21" t="s">
        <v>20</v>
      </c>
      <c r="K11" s="25"/>
      <c r="L11" s="72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</row>
    <row r="12" spans="1:46" s="2" customFormat="1" ht="12" hidden="1" customHeight="1">
      <c r="A12" s="25"/>
      <c r="B12" s="26"/>
      <c r="C12" s="25"/>
      <c r="D12" s="22" t="s">
        <v>22</v>
      </c>
      <c r="E12" s="25"/>
      <c r="F12" s="21" t="s">
        <v>23</v>
      </c>
      <c r="G12" s="25"/>
      <c r="H12" s="25"/>
      <c r="I12" s="22" t="s">
        <v>24</v>
      </c>
      <c r="J12" s="40" t="str">
        <f>'Rekapitulace stavby'!AN8</f>
        <v>20. 5. 2016</v>
      </c>
      <c r="K12" s="25"/>
      <c r="L12" s="72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</row>
    <row r="13" spans="1:46" s="2" customFormat="1" ht="10.8" hidden="1" customHeight="1">
      <c r="A13" s="25"/>
      <c r="B13" s="26"/>
      <c r="C13" s="25"/>
      <c r="D13" s="25"/>
      <c r="E13" s="25"/>
      <c r="F13" s="25"/>
      <c r="G13" s="25"/>
      <c r="H13" s="25"/>
      <c r="I13" s="25"/>
      <c r="J13" s="25"/>
      <c r="K13" s="25"/>
      <c r="L13" s="72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</row>
    <row r="14" spans="1:46" s="2" customFormat="1" ht="12" hidden="1" customHeight="1">
      <c r="A14" s="25"/>
      <c r="B14" s="26"/>
      <c r="C14" s="25"/>
      <c r="D14" s="22" t="s">
        <v>28</v>
      </c>
      <c r="E14" s="25"/>
      <c r="F14" s="25"/>
      <c r="G14" s="25"/>
      <c r="H14" s="25"/>
      <c r="I14" s="22" t="s">
        <v>29</v>
      </c>
      <c r="J14" s="21" t="s">
        <v>3</v>
      </c>
      <c r="K14" s="25"/>
      <c r="L14" s="72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</row>
    <row r="15" spans="1:46" s="2" customFormat="1" ht="18" hidden="1" customHeight="1">
      <c r="A15" s="25"/>
      <c r="B15" s="26"/>
      <c r="C15" s="25"/>
      <c r="D15" s="25"/>
      <c r="E15" s="21" t="s">
        <v>23</v>
      </c>
      <c r="F15" s="25"/>
      <c r="G15" s="25"/>
      <c r="H15" s="25"/>
      <c r="I15" s="22" t="s">
        <v>30</v>
      </c>
      <c r="J15" s="21" t="s">
        <v>3</v>
      </c>
      <c r="K15" s="25"/>
      <c r="L15" s="72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</row>
    <row r="16" spans="1:46" s="2" customFormat="1" ht="6.9" hidden="1" customHeight="1">
      <c r="A16" s="25"/>
      <c r="B16" s="26"/>
      <c r="C16" s="25"/>
      <c r="D16" s="25"/>
      <c r="E16" s="25"/>
      <c r="F16" s="25"/>
      <c r="G16" s="25"/>
      <c r="H16" s="25"/>
      <c r="I16" s="25"/>
      <c r="J16" s="25"/>
      <c r="K16" s="25"/>
      <c r="L16" s="72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</row>
    <row r="17" spans="1:31" s="2" customFormat="1" ht="12" hidden="1" customHeight="1">
      <c r="A17" s="25"/>
      <c r="B17" s="26"/>
      <c r="C17" s="25"/>
      <c r="D17" s="22" t="s">
        <v>31</v>
      </c>
      <c r="E17" s="25"/>
      <c r="F17" s="25"/>
      <c r="G17" s="25"/>
      <c r="H17" s="25"/>
      <c r="I17" s="22" t="s">
        <v>29</v>
      </c>
      <c r="J17" s="21" t="s">
        <v>3</v>
      </c>
      <c r="K17" s="25"/>
      <c r="L17" s="72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</row>
    <row r="18" spans="1:31" s="2" customFormat="1" ht="18" hidden="1" customHeight="1">
      <c r="A18" s="25"/>
      <c r="B18" s="26"/>
      <c r="C18" s="25"/>
      <c r="D18" s="25"/>
      <c r="E18" s="21" t="s">
        <v>32</v>
      </c>
      <c r="F18" s="25"/>
      <c r="G18" s="25"/>
      <c r="H18" s="25"/>
      <c r="I18" s="22" t="s">
        <v>30</v>
      </c>
      <c r="J18" s="21" t="s">
        <v>3</v>
      </c>
      <c r="K18" s="25"/>
      <c r="L18" s="72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</row>
    <row r="19" spans="1:31" s="2" customFormat="1" ht="6.9" hidden="1" customHeight="1">
      <c r="A19" s="25"/>
      <c r="B19" s="26"/>
      <c r="C19" s="25"/>
      <c r="D19" s="25"/>
      <c r="E19" s="25"/>
      <c r="F19" s="25"/>
      <c r="G19" s="25"/>
      <c r="H19" s="25"/>
      <c r="I19" s="25"/>
      <c r="J19" s="25"/>
      <c r="K19" s="25"/>
      <c r="L19" s="72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</row>
    <row r="20" spans="1:31" s="2" customFormat="1" ht="12" hidden="1" customHeight="1">
      <c r="A20" s="25"/>
      <c r="B20" s="26"/>
      <c r="C20" s="25"/>
      <c r="D20" s="22" t="s">
        <v>34</v>
      </c>
      <c r="E20" s="25"/>
      <c r="F20" s="25"/>
      <c r="G20" s="25"/>
      <c r="H20" s="25"/>
      <c r="I20" s="22" t="s">
        <v>29</v>
      </c>
      <c r="J20" s="21" t="s">
        <v>3</v>
      </c>
      <c r="K20" s="25"/>
      <c r="L20" s="72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</row>
    <row r="21" spans="1:31" s="2" customFormat="1" ht="18" hidden="1" customHeight="1">
      <c r="A21" s="25"/>
      <c r="B21" s="26"/>
      <c r="C21" s="25"/>
      <c r="D21" s="25"/>
      <c r="E21" s="21" t="s">
        <v>36</v>
      </c>
      <c r="F21" s="25"/>
      <c r="G21" s="25"/>
      <c r="H21" s="25"/>
      <c r="I21" s="22" t="s">
        <v>30</v>
      </c>
      <c r="J21" s="21" t="s">
        <v>3</v>
      </c>
      <c r="K21" s="25"/>
      <c r="L21" s="72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</row>
    <row r="22" spans="1:31" s="2" customFormat="1" ht="6.9" hidden="1" customHeight="1">
      <c r="A22" s="25"/>
      <c r="B22" s="26"/>
      <c r="C22" s="25"/>
      <c r="D22" s="25"/>
      <c r="E22" s="25"/>
      <c r="F22" s="25"/>
      <c r="G22" s="25"/>
      <c r="H22" s="25"/>
      <c r="I22" s="25"/>
      <c r="J22" s="25"/>
      <c r="K22" s="25"/>
      <c r="L22" s="72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</row>
    <row r="23" spans="1:31" s="2" customFormat="1" ht="12" hidden="1" customHeight="1">
      <c r="A23" s="25"/>
      <c r="B23" s="26"/>
      <c r="C23" s="25"/>
      <c r="D23" s="22" t="s">
        <v>37</v>
      </c>
      <c r="E23" s="25"/>
      <c r="F23" s="25"/>
      <c r="G23" s="25"/>
      <c r="H23" s="25"/>
      <c r="I23" s="22" t="s">
        <v>29</v>
      </c>
      <c r="J23" s="21" t="str">
        <f>IF('Rekapitulace stavby'!AN19="","",'Rekapitulace stavby'!AN19)</f>
        <v/>
      </c>
      <c r="K23" s="25"/>
      <c r="L23" s="72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</row>
    <row r="24" spans="1:31" s="2" customFormat="1" ht="18" hidden="1" customHeight="1">
      <c r="A24" s="25"/>
      <c r="B24" s="26"/>
      <c r="C24" s="25"/>
      <c r="D24" s="25"/>
      <c r="E24" s="21" t="str">
        <f>IF('Rekapitulace stavby'!E20="","",'Rekapitulace stavby'!E20)</f>
        <v xml:space="preserve"> </v>
      </c>
      <c r="F24" s="25"/>
      <c r="G24" s="25"/>
      <c r="H24" s="25"/>
      <c r="I24" s="22" t="s">
        <v>30</v>
      </c>
      <c r="J24" s="21" t="str">
        <f>IF('Rekapitulace stavby'!AN20="","",'Rekapitulace stavby'!AN20)</f>
        <v/>
      </c>
      <c r="K24" s="25"/>
      <c r="L24" s="72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</row>
    <row r="25" spans="1:31" s="2" customFormat="1" ht="6.9" hidden="1" customHeight="1">
      <c r="A25" s="25"/>
      <c r="B25" s="26"/>
      <c r="C25" s="25"/>
      <c r="D25" s="25"/>
      <c r="E25" s="25"/>
      <c r="F25" s="25"/>
      <c r="G25" s="25"/>
      <c r="H25" s="25"/>
      <c r="I25" s="25"/>
      <c r="J25" s="25"/>
      <c r="K25" s="25"/>
      <c r="L25" s="72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s="2" customFormat="1" ht="12" hidden="1" customHeight="1">
      <c r="A26" s="25"/>
      <c r="B26" s="26"/>
      <c r="C26" s="25"/>
      <c r="D26" s="22" t="s">
        <v>39</v>
      </c>
      <c r="E26" s="25"/>
      <c r="F26" s="25"/>
      <c r="G26" s="25"/>
      <c r="H26" s="25"/>
      <c r="I26" s="25"/>
      <c r="J26" s="25"/>
      <c r="K26" s="25"/>
      <c r="L26" s="72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</row>
    <row r="27" spans="1:31" s="8" customFormat="1" ht="16.5" hidden="1" customHeight="1">
      <c r="A27" s="73"/>
      <c r="B27" s="74"/>
      <c r="C27" s="73"/>
      <c r="D27" s="73"/>
      <c r="E27" s="404" t="s">
        <v>3</v>
      </c>
      <c r="F27" s="404"/>
      <c r="G27" s="404"/>
      <c r="H27" s="404"/>
      <c r="I27" s="73"/>
      <c r="J27" s="73"/>
      <c r="K27" s="73"/>
      <c r="L27" s="75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</row>
    <row r="28" spans="1:31" s="2" customFormat="1" ht="6.9" hidden="1" customHeight="1">
      <c r="A28" s="25"/>
      <c r="B28" s="26"/>
      <c r="C28" s="25"/>
      <c r="D28" s="25"/>
      <c r="E28" s="25"/>
      <c r="F28" s="25"/>
      <c r="G28" s="25"/>
      <c r="H28" s="25"/>
      <c r="I28" s="25"/>
      <c r="J28" s="25"/>
      <c r="K28" s="25"/>
      <c r="L28" s="72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s="2" customFormat="1" ht="6.9" hidden="1" customHeight="1">
      <c r="A29" s="25"/>
      <c r="B29" s="26"/>
      <c r="C29" s="25"/>
      <c r="D29" s="51"/>
      <c r="E29" s="51"/>
      <c r="F29" s="51"/>
      <c r="G29" s="51"/>
      <c r="H29" s="51"/>
      <c r="I29" s="51"/>
      <c r="J29" s="51"/>
      <c r="K29" s="51"/>
      <c r="L29" s="72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s="2" customFormat="1" ht="25.35" hidden="1" customHeight="1">
      <c r="A30" s="25"/>
      <c r="B30" s="26"/>
      <c r="C30" s="25"/>
      <c r="D30" s="76" t="s">
        <v>40</v>
      </c>
      <c r="E30" s="25"/>
      <c r="F30" s="25"/>
      <c r="G30" s="25"/>
      <c r="H30" s="25"/>
      <c r="I30" s="25"/>
      <c r="J30" s="55">
        <f>ROUND(J85, 2)</f>
        <v>1769730</v>
      </c>
      <c r="K30" s="25"/>
      <c r="L30" s="72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s="2" customFormat="1" ht="6.9" hidden="1" customHeight="1">
      <c r="A31" s="25"/>
      <c r="B31" s="26"/>
      <c r="C31" s="25"/>
      <c r="D31" s="51"/>
      <c r="E31" s="51"/>
      <c r="F31" s="51"/>
      <c r="G31" s="51"/>
      <c r="H31" s="51"/>
      <c r="I31" s="51"/>
      <c r="J31" s="51"/>
      <c r="K31" s="51"/>
      <c r="L31" s="72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</row>
    <row r="32" spans="1:31" s="2" customFormat="1" ht="14.4" hidden="1" customHeight="1">
      <c r="A32" s="25"/>
      <c r="B32" s="26"/>
      <c r="C32" s="25"/>
      <c r="D32" s="25"/>
      <c r="E32" s="25"/>
      <c r="F32" s="29" t="s">
        <v>42</v>
      </c>
      <c r="G32" s="25"/>
      <c r="H32" s="25"/>
      <c r="I32" s="29" t="s">
        <v>41</v>
      </c>
      <c r="J32" s="29" t="s">
        <v>43</v>
      </c>
      <c r="K32" s="25"/>
      <c r="L32" s="72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</row>
    <row r="33" spans="1:31" s="2" customFormat="1" ht="14.4" hidden="1" customHeight="1">
      <c r="A33" s="25"/>
      <c r="B33" s="26"/>
      <c r="C33" s="25"/>
      <c r="D33" s="77" t="s">
        <v>44</v>
      </c>
      <c r="E33" s="22" t="s">
        <v>45</v>
      </c>
      <c r="F33" s="78">
        <f>ROUND((SUM(BE85:BE126)),  2)</f>
        <v>1769730</v>
      </c>
      <c r="G33" s="25"/>
      <c r="H33" s="25"/>
      <c r="I33" s="79">
        <v>0.21</v>
      </c>
      <c r="J33" s="78">
        <f>ROUND(((SUM(BE85:BE126))*I33),  2)</f>
        <v>371643.3</v>
      </c>
      <c r="K33" s="25"/>
      <c r="L33" s="72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</row>
    <row r="34" spans="1:31" s="2" customFormat="1" ht="14.4" hidden="1" customHeight="1">
      <c r="A34" s="25"/>
      <c r="B34" s="26"/>
      <c r="C34" s="25"/>
      <c r="D34" s="25"/>
      <c r="E34" s="22" t="s">
        <v>46</v>
      </c>
      <c r="F34" s="78">
        <f>ROUND((SUM(BF85:BF126)),  2)</f>
        <v>0</v>
      </c>
      <c r="G34" s="25"/>
      <c r="H34" s="25"/>
      <c r="I34" s="79">
        <v>0.15</v>
      </c>
      <c r="J34" s="78">
        <f>ROUND(((SUM(BF85:BF126))*I34),  2)</f>
        <v>0</v>
      </c>
      <c r="K34" s="25"/>
      <c r="L34" s="72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</row>
    <row r="35" spans="1:31" s="2" customFormat="1" ht="14.4" hidden="1" customHeight="1">
      <c r="A35" s="25"/>
      <c r="B35" s="26"/>
      <c r="C35" s="25"/>
      <c r="D35" s="25"/>
      <c r="E35" s="22" t="s">
        <v>47</v>
      </c>
      <c r="F35" s="78">
        <f>ROUND((SUM(BG85:BG126)),  2)</f>
        <v>0</v>
      </c>
      <c r="G35" s="25"/>
      <c r="H35" s="25"/>
      <c r="I35" s="79">
        <v>0.21</v>
      </c>
      <c r="J35" s="78">
        <f>0</f>
        <v>0</v>
      </c>
      <c r="K35" s="25"/>
      <c r="L35" s="72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</row>
    <row r="36" spans="1:31" s="2" customFormat="1" ht="14.4" hidden="1" customHeight="1">
      <c r="A36" s="25"/>
      <c r="B36" s="26"/>
      <c r="C36" s="25"/>
      <c r="D36" s="25"/>
      <c r="E36" s="22" t="s">
        <v>48</v>
      </c>
      <c r="F36" s="78">
        <f>ROUND((SUM(BH85:BH126)),  2)</f>
        <v>0</v>
      </c>
      <c r="G36" s="25"/>
      <c r="H36" s="25"/>
      <c r="I36" s="79">
        <v>0.15</v>
      </c>
      <c r="J36" s="78">
        <f>0</f>
        <v>0</v>
      </c>
      <c r="K36" s="25"/>
      <c r="L36" s="72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</row>
    <row r="37" spans="1:31" s="2" customFormat="1" ht="14.4" hidden="1" customHeight="1">
      <c r="A37" s="25"/>
      <c r="B37" s="26"/>
      <c r="C37" s="25"/>
      <c r="D37" s="25"/>
      <c r="E37" s="22" t="s">
        <v>49</v>
      </c>
      <c r="F37" s="78">
        <f>ROUND((SUM(BI85:BI126)),  2)</f>
        <v>0</v>
      </c>
      <c r="G37" s="25"/>
      <c r="H37" s="25"/>
      <c r="I37" s="79">
        <v>0</v>
      </c>
      <c r="J37" s="78">
        <f>0</f>
        <v>0</v>
      </c>
      <c r="K37" s="25"/>
      <c r="L37" s="72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</row>
    <row r="38" spans="1:31" s="2" customFormat="1" ht="6.9" hidden="1" customHeight="1">
      <c r="A38" s="25"/>
      <c r="B38" s="26"/>
      <c r="C38" s="25"/>
      <c r="D38" s="25"/>
      <c r="E38" s="25"/>
      <c r="F38" s="25"/>
      <c r="G38" s="25"/>
      <c r="H38" s="25"/>
      <c r="I38" s="25"/>
      <c r="J38" s="25"/>
      <c r="K38" s="25"/>
      <c r="L38" s="72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</row>
    <row r="39" spans="1:31" s="2" customFormat="1" ht="25.35" hidden="1" customHeight="1">
      <c r="A39" s="25"/>
      <c r="B39" s="26"/>
      <c r="C39" s="80"/>
      <c r="D39" s="81" t="s">
        <v>50</v>
      </c>
      <c r="E39" s="45"/>
      <c r="F39" s="45"/>
      <c r="G39" s="82" t="s">
        <v>51</v>
      </c>
      <c r="H39" s="83" t="s">
        <v>52</v>
      </c>
      <c r="I39" s="45"/>
      <c r="J39" s="84">
        <f>SUM(J30:J37)</f>
        <v>2141373.2999999998</v>
      </c>
      <c r="K39" s="85"/>
      <c r="L39" s="72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</row>
    <row r="40" spans="1:31" s="2" customFormat="1" ht="14.4" hidden="1" customHeight="1">
      <c r="A40" s="25"/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72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</row>
    <row r="41" spans="1:31" hidden="1"/>
    <row r="42" spans="1:31" hidden="1"/>
    <row r="43" spans="1:31" hidden="1"/>
    <row r="44" spans="1:31" s="2" customFormat="1" ht="6.9" hidden="1" customHeight="1">
      <c r="A44" s="25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72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</row>
    <row r="45" spans="1:31" s="2" customFormat="1" ht="24.9" hidden="1" customHeight="1">
      <c r="A45" s="25"/>
      <c r="B45" s="26"/>
      <c r="C45" s="20" t="s">
        <v>116</v>
      </c>
      <c r="D45" s="25"/>
      <c r="E45" s="25"/>
      <c r="F45" s="25"/>
      <c r="G45" s="25"/>
      <c r="H45" s="25"/>
      <c r="I45" s="25"/>
      <c r="J45" s="25"/>
      <c r="K45" s="25"/>
      <c r="L45" s="72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</row>
    <row r="46" spans="1:31" s="2" customFormat="1" ht="6.9" hidden="1" customHeight="1">
      <c r="A46" s="25"/>
      <c r="B46" s="26"/>
      <c r="C46" s="25"/>
      <c r="D46" s="25"/>
      <c r="E46" s="25"/>
      <c r="F46" s="25"/>
      <c r="G46" s="25"/>
      <c r="H46" s="25"/>
      <c r="I46" s="25"/>
      <c r="J46" s="25"/>
      <c r="K46" s="25"/>
      <c r="L46" s="72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</row>
    <row r="47" spans="1:31" s="2" customFormat="1" ht="12" hidden="1" customHeight="1">
      <c r="A47" s="25"/>
      <c r="B47" s="26"/>
      <c r="C47" s="22" t="s">
        <v>15</v>
      </c>
      <c r="D47" s="25"/>
      <c r="E47" s="25"/>
      <c r="F47" s="25"/>
      <c r="G47" s="25"/>
      <c r="H47" s="25"/>
      <c r="I47" s="25"/>
      <c r="J47" s="25"/>
      <c r="K47" s="25"/>
      <c r="L47" s="72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</row>
    <row r="48" spans="1:31" s="2" customFormat="1" ht="23.25" hidden="1" customHeight="1">
      <c r="A48" s="25"/>
      <c r="B48" s="26"/>
      <c r="C48" s="25"/>
      <c r="D48" s="25"/>
      <c r="E48" s="400" t="str">
        <f>E7</f>
        <v>Nápravná opatření k odvrácení škod způsobených vlivem staré ekologické zátěže bývalé skládky Vlčí důl v k.ú. Zásmuky</v>
      </c>
      <c r="F48" s="401"/>
      <c r="G48" s="401"/>
      <c r="H48" s="401"/>
      <c r="I48" s="25"/>
      <c r="J48" s="25"/>
      <c r="K48" s="25"/>
      <c r="L48" s="72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</row>
    <row r="49" spans="1:47" s="2" customFormat="1" ht="12" hidden="1" customHeight="1">
      <c r="A49" s="25"/>
      <c r="B49" s="26"/>
      <c r="C49" s="22" t="s">
        <v>111</v>
      </c>
      <c r="D49" s="25"/>
      <c r="E49" s="25"/>
      <c r="F49" s="25"/>
      <c r="G49" s="25"/>
      <c r="H49" s="25"/>
      <c r="I49" s="25"/>
      <c r="J49" s="25"/>
      <c r="K49" s="25"/>
      <c r="L49" s="72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</row>
    <row r="50" spans="1:47" s="2" customFormat="1" ht="24.75" hidden="1" customHeight="1">
      <c r="A50" s="25"/>
      <c r="B50" s="26"/>
      <c r="C50" s="25"/>
      <c r="D50" s="25"/>
      <c r="E50" s="402" t="str">
        <f>E9</f>
        <v>SO 05 - SO 05  Dobudování monitorovacích a sanačních vrtů, průběžný sanační monitoring</v>
      </c>
      <c r="F50" s="403"/>
      <c r="G50" s="403"/>
      <c r="H50" s="403"/>
      <c r="I50" s="25"/>
      <c r="J50" s="25"/>
      <c r="K50" s="25"/>
      <c r="L50" s="72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</row>
    <row r="51" spans="1:47" s="2" customFormat="1" ht="6.9" hidden="1" customHeight="1">
      <c r="A51" s="25"/>
      <c r="B51" s="26"/>
      <c r="C51" s="25"/>
      <c r="D51" s="25"/>
      <c r="E51" s="25"/>
      <c r="F51" s="25"/>
      <c r="G51" s="25"/>
      <c r="H51" s="25"/>
      <c r="I51" s="25"/>
      <c r="J51" s="25"/>
      <c r="K51" s="25"/>
      <c r="L51" s="72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</row>
    <row r="52" spans="1:47" s="2" customFormat="1" ht="12" hidden="1" customHeight="1">
      <c r="A52" s="25"/>
      <c r="B52" s="26"/>
      <c r="C52" s="22" t="s">
        <v>22</v>
      </c>
      <c r="D52" s="25"/>
      <c r="E52" s="25"/>
      <c r="F52" s="21" t="str">
        <f>F12</f>
        <v>Město Zásmuky</v>
      </c>
      <c r="G52" s="25"/>
      <c r="H52" s="25"/>
      <c r="I52" s="22" t="s">
        <v>24</v>
      </c>
      <c r="J52" s="40" t="str">
        <f>IF(J12="","",J12)</f>
        <v>20. 5. 2016</v>
      </c>
      <c r="K52" s="25"/>
      <c r="L52" s="72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</row>
    <row r="53" spans="1:47" s="2" customFormat="1" ht="6.9" hidden="1" customHeight="1">
      <c r="A53" s="25"/>
      <c r="B53" s="26"/>
      <c r="C53" s="25"/>
      <c r="D53" s="25"/>
      <c r="E53" s="25"/>
      <c r="F53" s="25"/>
      <c r="G53" s="25"/>
      <c r="H53" s="25"/>
      <c r="I53" s="25"/>
      <c r="J53" s="25"/>
      <c r="K53" s="25"/>
      <c r="L53" s="72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</row>
    <row r="54" spans="1:47" s="2" customFormat="1" ht="25.65" hidden="1" customHeight="1">
      <c r="A54" s="25"/>
      <c r="B54" s="26"/>
      <c r="C54" s="22" t="s">
        <v>28</v>
      </c>
      <c r="D54" s="25"/>
      <c r="E54" s="25"/>
      <c r="F54" s="21" t="str">
        <f>E15</f>
        <v>Město Zásmuky</v>
      </c>
      <c r="G54" s="25"/>
      <c r="H54" s="25"/>
      <c r="I54" s="22" t="s">
        <v>34</v>
      </c>
      <c r="J54" s="23" t="str">
        <f>E21</f>
        <v>Bioanalytika CZ, s.r.o.</v>
      </c>
      <c r="K54" s="25"/>
      <c r="L54" s="72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</row>
    <row r="55" spans="1:47" s="2" customFormat="1" ht="15.15" hidden="1" customHeight="1">
      <c r="A55" s="25"/>
      <c r="B55" s="26"/>
      <c r="C55" s="22" t="s">
        <v>31</v>
      </c>
      <c r="D55" s="25"/>
      <c r="E55" s="25"/>
      <c r="F55" s="21" t="str">
        <f>IF(E18="","",E18)</f>
        <v>Společnost VZE &amp; FCC</v>
      </c>
      <c r="G55" s="25"/>
      <c r="H55" s="25"/>
      <c r="I55" s="22" t="s">
        <v>37</v>
      </c>
      <c r="J55" s="23" t="str">
        <f>E24</f>
        <v xml:space="preserve"> </v>
      </c>
      <c r="K55" s="25"/>
      <c r="L55" s="72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</row>
    <row r="56" spans="1:47" s="2" customFormat="1" ht="10.35" hidden="1" customHeight="1">
      <c r="A56" s="25"/>
      <c r="B56" s="26"/>
      <c r="C56" s="25"/>
      <c r="D56" s="25"/>
      <c r="E56" s="25"/>
      <c r="F56" s="25"/>
      <c r="G56" s="25"/>
      <c r="H56" s="25"/>
      <c r="I56" s="25"/>
      <c r="J56" s="25"/>
      <c r="K56" s="25"/>
      <c r="L56" s="72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</row>
    <row r="57" spans="1:47" s="2" customFormat="1" ht="29.25" hidden="1" customHeight="1">
      <c r="A57" s="25"/>
      <c r="B57" s="26"/>
      <c r="C57" s="86" t="s">
        <v>117</v>
      </c>
      <c r="D57" s="80"/>
      <c r="E57" s="80"/>
      <c r="F57" s="80"/>
      <c r="G57" s="80"/>
      <c r="H57" s="80"/>
      <c r="I57" s="80"/>
      <c r="J57" s="87" t="s">
        <v>118</v>
      </c>
      <c r="K57" s="80"/>
      <c r="L57" s="72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</row>
    <row r="58" spans="1:47" s="2" customFormat="1" ht="10.35" hidden="1" customHeight="1">
      <c r="A58" s="25"/>
      <c r="B58" s="26"/>
      <c r="C58" s="25"/>
      <c r="D58" s="25"/>
      <c r="E58" s="25"/>
      <c r="F58" s="25"/>
      <c r="G58" s="25"/>
      <c r="H58" s="25"/>
      <c r="I58" s="25"/>
      <c r="J58" s="25"/>
      <c r="K58" s="25"/>
      <c r="L58" s="72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</row>
    <row r="59" spans="1:47" s="2" customFormat="1" ht="22.8" hidden="1" customHeight="1">
      <c r="A59" s="25"/>
      <c r="B59" s="26"/>
      <c r="C59" s="88" t="s">
        <v>72</v>
      </c>
      <c r="D59" s="25"/>
      <c r="E59" s="25"/>
      <c r="F59" s="25"/>
      <c r="G59" s="25"/>
      <c r="H59" s="25"/>
      <c r="I59" s="25"/>
      <c r="J59" s="55">
        <f>J85</f>
        <v>1769730</v>
      </c>
      <c r="K59" s="25"/>
      <c r="L59" s="72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U59" s="16" t="s">
        <v>119</v>
      </c>
    </row>
    <row r="60" spans="1:47" s="9" customFormat="1" ht="24.9" hidden="1" customHeight="1">
      <c r="B60" s="89"/>
      <c r="D60" s="90" t="s">
        <v>120</v>
      </c>
      <c r="E60" s="91"/>
      <c r="F60" s="91"/>
      <c r="G60" s="91"/>
      <c r="H60" s="91"/>
      <c r="I60" s="91"/>
      <c r="J60" s="92">
        <f>J86</f>
        <v>97400</v>
      </c>
      <c r="L60" s="89"/>
    </row>
    <row r="61" spans="1:47" s="10" customFormat="1" ht="19.95" hidden="1" customHeight="1">
      <c r="B61" s="93"/>
      <c r="D61" s="94" t="s">
        <v>121</v>
      </c>
      <c r="E61" s="95"/>
      <c r="F61" s="95"/>
      <c r="G61" s="95"/>
      <c r="H61" s="95"/>
      <c r="I61" s="95"/>
      <c r="J61" s="96">
        <f>J87</f>
        <v>14600</v>
      </c>
      <c r="L61" s="93"/>
    </row>
    <row r="62" spans="1:47" s="10" customFormat="1" ht="19.95" hidden="1" customHeight="1">
      <c r="B62" s="93"/>
      <c r="D62" s="94" t="s">
        <v>123</v>
      </c>
      <c r="E62" s="95"/>
      <c r="F62" s="95"/>
      <c r="G62" s="95"/>
      <c r="H62" s="95"/>
      <c r="I62" s="95"/>
      <c r="J62" s="96">
        <f>J89</f>
        <v>82800</v>
      </c>
      <c r="L62" s="93"/>
    </row>
    <row r="63" spans="1:47" s="9" customFormat="1" ht="24.9" hidden="1" customHeight="1">
      <c r="B63" s="89"/>
      <c r="D63" s="90" t="s">
        <v>323</v>
      </c>
      <c r="E63" s="91"/>
      <c r="F63" s="91"/>
      <c r="G63" s="91"/>
      <c r="H63" s="91"/>
      <c r="I63" s="91"/>
      <c r="J63" s="92">
        <f>J92</f>
        <v>1672330</v>
      </c>
      <c r="L63" s="89"/>
    </row>
    <row r="64" spans="1:47" s="10" customFormat="1" ht="19.95" hidden="1" customHeight="1">
      <c r="B64" s="93"/>
      <c r="D64" s="94" t="s">
        <v>565</v>
      </c>
      <c r="E64" s="95"/>
      <c r="F64" s="95"/>
      <c r="G64" s="95"/>
      <c r="H64" s="95"/>
      <c r="I64" s="95"/>
      <c r="J64" s="96">
        <f>J93</f>
        <v>1440440</v>
      </c>
      <c r="L64" s="93"/>
    </row>
    <row r="65" spans="1:31" s="10" customFormat="1" ht="19.95" hidden="1" customHeight="1">
      <c r="B65" s="93"/>
      <c r="D65" s="94" t="s">
        <v>566</v>
      </c>
      <c r="E65" s="95"/>
      <c r="F65" s="95"/>
      <c r="G65" s="95"/>
      <c r="H65" s="95"/>
      <c r="I65" s="95"/>
      <c r="J65" s="96">
        <f>J114</f>
        <v>231890</v>
      </c>
      <c r="L65" s="93"/>
    </row>
    <row r="66" spans="1:31" s="2" customFormat="1" ht="21.75" hidden="1" customHeight="1">
      <c r="A66" s="25"/>
      <c r="B66" s="26"/>
      <c r="C66" s="25"/>
      <c r="D66" s="25"/>
      <c r="E66" s="25"/>
      <c r="F66" s="25"/>
      <c r="G66" s="25"/>
      <c r="H66" s="25"/>
      <c r="I66" s="25"/>
      <c r="J66" s="25"/>
      <c r="K66" s="25"/>
      <c r="L66" s="72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</row>
    <row r="67" spans="1:31" s="2" customFormat="1" ht="6.9" hidden="1" customHeight="1">
      <c r="A67" s="25"/>
      <c r="B67" s="34"/>
      <c r="C67" s="35"/>
      <c r="D67" s="35"/>
      <c r="E67" s="35"/>
      <c r="F67" s="35"/>
      <c r="G67" s="35"/>
      <c r="H67" s="35"/>
      <c r="I67" s="35"/>
      <c r="J67" s="35"/>
      <c r="K67" s="35"/>
      <c r="L67" s="72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</row>
    <row r="68" spans="1:31" hidden="1"/>
    <row r="69" spans="1:31" hidden="1"/>
    <row r="70" spans="1:31" hidden="1"/>
    <row r="71" spans="1:31" s="2" customFormat="1" ht="6.9" customHeight="1">
      <c r="A71" s="2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72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</row>
    <row r="72" spans="1:31" s="2" customFormat="1" ht="24.9" customHeight="1">
      <c r="A72" s="25"/>
      <c r="B72" s="26"/>
      <c r="C72" s="20" t="s">
        <v>127</v>
      </c>
      <c r="D72" s="25"/>
      <c r="E72" s="25"/>
      <c r="F72" s="25"/>
      <c r="G72" s="25"/>
      <c r="H72" s="25"/>
      <c r="I72" s="25"/>
      <c r="J72" s="25"/>
      <c r="K72" s="25"/>
      <c r="L72" s="72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</row>
    <row r="73" spans="1:31" s="2" customFormat="1" ht="6.9" customHeight="1">
      <c r="A73" s="25"/>
      <c r="B73" s="26"/>
      <c r="C73" s="25"/>
      <c r="D73" s="25"/>
      <c r="E73" s="25"/>
      <c r="F73" s="25"/>
      <c r="G73" s="25"/>
      <c r="H73" s="25"/>
      <c r="I73" s="25"/>
      <c r="J73" s="25"/>
      <c r="K73" s="25"/>
      <c r="L73" s="72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</row>
    <row r="74" spans="1:31" s="2" customFormat="1" ht="12" customHeight="1">
      <c r="A74" s="25"/>
      <c r="B74" s="26"/>
      <c r="C74" s="22" t="s">
        <v>15</v>
      </c>
      <c r="D74" s="25"/>
      <c r="E74" s="25"/>
      <c r="F74" s="25"/>
      <c r="G74" s="25"/>
      <c r="H74" s="25"/>
      <c r="I74" s="25"/>
      <c r="J74" s="25"/>
      <c r="K74" s="25"/>
      <c r="L74" s="72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</row>
    <row r="75" spans="1:31" s="2" customFormat="1" ht="23.25" customHeight="1">
      <c r="A75" s="25"/>
      <c r="B75" s="26"/>
      <c r="C75" s="25"/>
      <c r="D75" s="25"/>
      <c r="E75" s="400" t="str">
        <f>E7</f>
        <v>Nápravná opatření k odvrácení škod způsobených vlivem staré ekologické zátěže bývalé skládky Vlčí důl v k.ú. Zásmuky</v>
      </c>
      <c r="F75" s="401"/>
      <c r="G75" s="401"/>
      <c r="H75" s="401"/>
      <c r="I75" s="25"/>
      <c r="J75" s="25"/>
      <c r="K75" s="25"/>
      <c r="L75" s="72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</row>
    <row r="76" spans="1:31" s="2" customFormat="1" ht="12" customHeight="1">
      <c r="A76" s="25"/>
      <c r="B76" s="26"/>
      <c r="C76" s="22" t="s">
        <v>111</v>
      </c>
      <c r="D76" s="25"/>
      <c r="E76" s="25"/>
      <c r="F76" s="25"/>
      <c r="G76" s="25"/>
      <c r="H76" s="25"/>
      <c r="I76" s="25"/>
      <c r="J76" s="25"/>
      <c r="K76" s="25"/>
      <c r="L76" s="72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</row>
    <row r="77" spans="1:31" s="2" customFormat="1" ht="24.75" customHeight="1">
      <c r="A77" s="25"/>
      <c r="B77" s="26"/>
      <c r="C77" s="25"/>
      <c r="D77" s="25"/>
      <c r="E77" s="402" t="str">
        <f>E9</f>
        <v>SO 05 - SO 05  Dobudování monitorovacích a sanačních vrtů, průběžný sanační monitoring</v>
      </c>
      <c r="F77" s="403"/>
      <c r="G77" s="403"/>
      <c r="H77" s="403"/>
      <c r="I77" s="25"/>
      <c r="J77" s="25"/>
      <c r="K77" s="25"/>
      <c r="L77" s="72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</row>
    <row r="78" spans="1:31" s="2" customFormat="1" ht="6.9" customHeight="1">
      <c r="A78" s="25"/>
      <c r="B78" s="26"/>
      <c r="C78" s="25"/>
      <c r="D78" s="25"/>
      <c r="E78" s="25"/>
      <c r="F78" s="25"/>
      <c r="G78" s="25"/>
      <c r="H78" s="25"/>
      <c r="I78" s="25"/>
      <c r="J78" s="25"/>
      <c r="K78" s="25"/>
      <c r="L78" s="72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</row>
    <row r="79" spans="1:31" s="2" customFormat="1" ht="12" customHeight="1">
      <c r="A79" s="25"/>
      <c r="B79" s="26"/>
      <c r="C79" s="22" t="s">
        <v>22</v>
      </c>
      <c r="D79" s="25"/>
      <c r="E79" s="25"/>
      <c r="F79" s="21" t="str">
        <f>F12</f>
        <v>Město Zásmuky</v>
      </c>
      <c r="G79" s="25"/>
      <c r="H79" s="25"/>
      <c r="I79" s="22" t="s">
        <v>24</v>
      </c>
      <c r="J79" s="40" t="str">
        <f>IF(J12="","",J12)</f>
        <v>20. 5. 2016</v>
      </c>
      <c r="K79" s="25"/>
      <c r="L79" s="72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</row>
    <row r="80" spans="1:31" s="2" customFormat="1" ht="6.9" customHeight="1">
      <c r="A80" s="25"/>
      <c r="B80" s="26"/>
      <c r="C80" s="25"/>
      <c r="D80" s="25"/>
      <c r="E80" s="25"/>
      <c r="F80" s="25"/>
      <c r="G80" s="25"/>
      <c r="H80" s="25"/>
      <c r="I80" s="25"/>
      <c r="J80" s="25"/>
      <c r="K80" s="25"/>
      <c r="L80" s="72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</row>
    <row r="81" spans="1:65" s="2" customFormat="1" ht="25.65" customHeight="1">
      <c r="A81" s="25"/>
      <c r="B81" s="26"/>
      <c r="C81" s="22" t="s">
        <v>28</v>
      </c>
      <c r="D81" s="25"/>
      <c r="E81" s="25"/>
      <c r="F81" s="21" t="str">
        <f>E15</f>
        <v>Město Zásmuky</v>
      </c>
      <c r="G81" s="25"/>
      <c r="H81" s="25"/>
      <c r="I81" s="22" t="s">
        <v>34</v>
      </c>
      <c r="J81" s="23" t="str">
        <f>E21</f>
        <v>Bioanalytika CZ, s.r.o.</v>
      </c>
      <c r="K81" s="25"/>
      <c r="L81" s="72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</row>
    <row r="82" spans="1:65" s="2" customFormat="1" ht="15.15" customHeight="1">
      <c r="A82" s="25"/>
      <c r="B82" s="26"/>
      <c r="C82" s="22" t="s">
        <v>31</v>
      </c>
      <c r="D82" s="25"/>
      <c r="E82" s="25"/>
      <c r="F82" s="21" t="str">
        <f>IF(E18="","",E18)</f>
        <v>Společnost VZE &amp; FCC</v>
      </c>
      <c r="G82" s="25"/>
      <c r="H82" s="25"/>
      <c r="I82" s="22" t="s">
        <v>37</v>
      </c>
      <c r="J82" s="23" t="str">
        <f>E24</f>
        <v xml:space="preserve"> </v>
      </c>
      <c r="K82" s="25"/>
      <c r="L82" s="72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</row>
    <row r="83" spans="1:65" s="2" customFormat="1" ht="10.35" customHeight="1">
      <c r="A83" s="25"/>
      <c r="B83" s="26"/>
      <c r="C83" s="25"/>
      <c r="D83" s="25"/>
      <c r="E83" s="25"/>
      <c r="F83" s="25"/>
      <c r="G83" s="25"/>
      <c r="H83" s="25"/>
      <c r="I83" s="25"/>
      <c r="J83" s="25"/>
      <c r="K83" s="25"/>
      <c r="L83" s="72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</row>
    <row r="84" spans="1:65" s="11" customFormat="1" ht="29.25" customHeight="1">
      <c r="A84" s="97"/>
      <c r="B84" s="98"/>
      <c r="C84" s="99" t="s">
        <v>128</v>
      </c>
      <c r="D84" s="100" t="s">
        <v>59</v>
      </c>
      <c r="E84" s="100" t="s">
        <v>55</v>
      </c>
      <c r="F84" s="100" t="s">
        <v>56</v>
      </c>
      <c r="G84" s="100" t="s">
        <v>129</v>
      </c>
      <c r="H84" s="100" t="s">
        <v>130</v>
      </c>
      <c r="I84" s="100" t="s">
        <v>131</v>
      </c>
      <c r="J84" s="100" t="s">
        <v>118</v>
      </c>
      <c r="K84" s="101" t="s">
        <v>132</v>
      </c>
      <c r="L84" s="102"/>
      <c r="M84" s="47" t="s">
        <v>3</v>
      </c>
      <c r="N84" s="48" t="s">
        <v>44</v>
      </c>
      <c r="O84" s="48" t="s">
        <v>133</v>
      </c>
      <c r="P84" s="48" t="s">
        <v>134</v>
      </c>
      <c r="Q84" s="48" t="s">
        <v>135</v>
      </c>
      <c r="R84" s="48" t="s">
        <v>136</v>
      </c>
      <c r="S84" s="48" t="s">
        <v>137</v>
      </c>
      <c r="T84" s="49" t="s">
        <v>138</v>
      </c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</row>
    <row r="85" spans="1:65" s="2" customFormat="1" ht="22.8" customHeight="1">
      <c r="A85" s="25"/>
      <c r="B85" s="26"/>
      <c r="C85" s="54" t="s">
        <v>139</v>
      </c>
      <c r="D85" s="25"/>
      <c r="E85" s="25"/>
      <c r="F85" s="25"/>
      <c r="G85" s="25"/>
      <c r="H85" s="25"/>
      <c r="I85" s="25"/>
      <c r="J85" s="103">
        <f>BK85</f>
        <v>1769730</v>
      </c>
      <c r="K85" s="25"/>
      <c r="L85" s="26"/>
      <c r="M85" s="50"/>
      <c r="N85" s="41"/>
      <c r="O85" s="51"/>
      <c r="P85" s="104">
        <f>P86+P92</f>
        <v>0</v>
      </c>
      <c r="Q85" s="51"/>
      <c r="R85" s="104">
        <f>R86+R92</f>
        <v>11.094539999999999</v>
      </c>
      <c r="S85" s="51"/>
      <c r="T85" s="105">
        <f>T86+T92</f>
        <v>0</v>
      </c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T85" s="16" t="s">
        <v>73</v>
      </c>
      <c r="AU85" s="16" t="s">
        <v>119</v>
      </c>
      <c r="BK85" s="106">
        <f>BK86+BK92</f>
        <v>1769730</v>
      </c>
    </row>
    <row r="86" spans="1:65" s="12" customFormat="1" ht="25.95" customHeight="1">
      <c r="B86" s="107"/>
      <c r="D86" s="108" t="s">
        <v>73</v>
      </c>
      <c r="E86" s="109" t="s">
        <v>140</v>
      </c>
      <c r="F86" s="109" t="s">
        <v>141</v>
      </c>
      <c r="J86" s="110">
        <f>BK86</f>
        <v>97400</v>
      </c>
      <c r="L86" s="107"/>
      <c r="M86" s="111"/>
      <c r="N86" s="112"/>
      <c r="O86" s="112"/>
      <c r="P86" s="113">
        <f>P87+P89</f>
        <v>0</v>
      </c>
      <c r="Q86" s="112"/>
      <c r="R86" s="113">
        <f>R87+R89</f>
        <v>11.094539999999999</v>
      </c>
      <c r="S86" s="112"/>
      <c r="T86" s="114">
        <f>T87+T89</f>
        <v>0</v>
      </c>
      <c r="AR86" s="108" t="s">
        <v>21</v>
      </c>
      <c r="AT86" s="115" t="s">
        <v>73</v>
      </c>
      <c r="AU86" s="115" t="s">
        <v>74</v>
      </c>
      <c r="AY86" s="108" t="s">
        <v>142</v>
      </c>
      <c r="BK86" s="116">
        <f>BK87+BK89</f>
        <v>97400</v>
      </c>
    </row>
    <row r="87" spans="1:65" s="12" customFormat="1" ht="22.8" customHeight="1">
      <c r="B87" s="107"/>
      <c r="D87" s="108" t="s">
        <v>73</v>
      </c>
      <c r="E87" s="117" t="s">
        <v>21</v>
      </c>
      <c r="F87" s="117" t="s">
        <v>143</v>
      </c>
      <c r="J87" s="118">
        <f>BK87</f>
        <v>14600</v>
      </c>
      <c r="L87" s="107"/>
      <c r="M87" s="111"/>
      <c r="N87" s="112"/>
      <c r="O87" s="112"/>
      <c r="P87" s="113">
        <f>P88</f>
        <v>0</v>
      </c>
      <c r="Q87" s="112"/>
      <c r="R87" s="113">
        <f>R88</f>
        <v>0</v>
      </c>
      <c r="S87" s="112"/>
      <c r="T87" s="114">
        <f>T88</f>
        <v>0</v>
      </c>
      <c r="AR87" s="108" t="s">
        <v>21</v>
      </c>
      <c r="AT87" s="115" t="s">
        <v>73</v>
      </c>
      <c r="AU87" s="115" t="s">
        <v>21</v>
      </c>
      <c r="AY87" s="108" t="s">
        <v>142</v>
      </c>
      <c r="BK87" s="116">
        <f>BK88</f>
        <v>14600</v>
      </c>
    </row>
    <row r="88" spans="1:65" s="2" customFormat="1" ht="21.75" customHeight="1">
      <c r="A88" s="25"/>
      <c r="B88" s="119"/>
      <c r="C88" s="120" t="s">
        <v>21</v>
      </c>
      <c r="D88" s="120" t="s">
        <v>144</v>
      </c>
      <c r="E88" s="121" t="s">
        <v>567</v>
      </c>
      <c r="F88" s="122" t="s">
        <v>568</v>
      </c>
      <c r="G88" s="123" t="s">
        <v>182</v>
      </c>
      <c r="H88" s="124">
        <v>20</v>
      </c>
      <c r="I88" s="125">
        <v>730</v>
      </c>
      <c r="J88" s="125">
        <f>ROUND(I88*H88,2)</f>
        <v>14600</v>
      </c>
      <c r="K88" s="122" t="s">
        <v>3</v>
      </c>
      <c r="L88" s="26"/>
      <c r="M88" s="126" t="s">
        <v>3</v>
      </c>
      <c r="N88" s="127" t="s">
        <v>45</v>
      </c>
      <c r="O88" s="128">
        <v>0</v>
      </c>
      <c r="P88" s="128">
        <f>O88*H88</f>
        <v>0</v>
      </c>
      <c r="Q88" s="128">
        <v>0</v>
      </c>
      <c r="R88" s="128">
        <f>Q88*H88</f>
        <v>0</v>
      </c>
      <c r="S88" s="128">
        <v>0</v>
      </c>
      <c r="T88" s="129">
        <f>S88*H88</f>
        <v>0</v>
      </c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R88" s="130" t="s">
        <v>148</v>
      </c>
      <c r="AT88" s="130" t="s">
        <v>144</v>
      </c>
      <c r="AU88" s="130" t="s">
        <v>84</v>
      </c>
      <c r="AY88" s="16" t="s">
        <v>142</v>
      </c>
      <c r="BE88" s="131">
        <f>IF(N88="základní",J88,0)</f>
        <v>14600</v>
      </c>
      <c r="BF88" s="131">
        <f>IF(N88="snížená",J88,0)</f>
        <v>0</v>
      </c>
      <c r="BG88" s="131">
        <f>IF(N88="zákl. přenesená",J88,0)</f>
        <v>0</v>
      </c>
      <c r="BH88" s="131">
        <f>IF(N88="sníž. přenesená",J88,0)</f>
        <v>0</v>
      </c>
      <c r="BI88" s="131">
        <f>IF(N88="nulová",J88,0)</f>
        <v>0</v>
      </c>
      <c r="BJ88" s="16" t="s">
        <v>21</v>
      </c>
      <c r="BK88" s="131">
        <f>ROUND(I88*H88,2)</f>
        <v>14600</v>
      </c>
      <c r="BL88" s="16" t="s">
        <v>148</v>
      </c>
      <c r="BM88" s="130" t="s">
        <v>569</v>
      </c>
    </row>
    <row r="89" spans="1:65" s="12" customFormat="1" ht="22.8" customHeight="1">
      <c r="B89" s="107"/>
      <c r="D89" s="108" t="s">
        <v>73</v>
      </c>
      <c r="E89" s="117" t="s">
        <v>185</v>
      </c>
      <c r="F89" s="117" t="s">
        <v>254</v>
      </c>
      <c r="J89" s="118">
        <f>BK89</f>
        <v>82800</v>
      </c>
      <c r="L89" s="107"/>
      <c r="M89" s="111"/>
      <c r="N89" s="112"/>
      <c r="O89" s="112"/>
      <c r="P89" s="113">
        <f>SUM(P90:P91)</f>
        <v>0</v>
      </c>
      <c r="Q89" s="112"/>
      <c r="R89" s="113">
        <f>SUM(R90:R91)</f>
        <v>11.094539999999999</v>
      </c>
      <c r="S89" s="112"/>
      <c r="T89" s="114">
        <f>SUM(T90:T91)</f>
        <v>0</v>
      </c>
      <c r="AR89" s="108" t="s">
        <v>21</v>
      </c>
      <c r="AT89" s="115" t="s">
        <v>73</v>
      </c>
      <c r="AU89" s="115" t="s">
        <v>21</v>
      </c>
      <c r="AY89" s="108" t="s">
        <v>142</v>
      </c>
      <c r="BK89" s="116">
        <f>SUM(BK90:BK91)</f>
        <v>82800</v>
      </c>
    </row>
    <row r="90" spans="1:65" s="2" customFormat="1" ht="44.25" customHeight="1">
      <c r="A90" s="25"/>
      <c r="B90" s="119"/>
      <c r="C90" s="120" t="s">
        <v>84</v>
      </c>
      <c r="D90" s="120" t="s">
        <v>144</v>
      </c>
      <c r="E90" s="121" t="s">
        <v>570</v>
      </c>
      <c r="F90" s="122" t="s">
        <v>571</v>
      </c>
      <c r="G90" s="123" t="s">
        <v>165</v>
      </c>
      <c r="H90" s="124">
        <v>6</v>
      </c>
      <c r="I90" s="125">
        <v>13800</v>
      </c>
      <c r="J90" s="125">
        <f>ROUND(I90*H90,2)</f>
        <v>82800</v>
      </c>
      <c r="K90" s="122" t="s">
        <v>3</v>
      </c>
      <c r="L90" s="26"/>
      <c r="M90" s="126" t="s">
        <v>3</v>
      </c>
      <c r="N90" s="127" t="s">
        <v>45</v>
      </c>
      <c r="O90" s="128">
        <v>0</v>
      </c>
      <c r="P90" s="128">
        <f>O90*H90</f>
        <v>0</v>
      </c>
      <c r="Q90" s="128">
        <v>1.8490899999999999</v>
      </c>
      <c r="R90" s="128">
        <f>Q90*H90</f>
        <v>11.094539999999999</v>
      </c>
      <c r="S90" s="128">
        <v>0</v>
      </c>
      <c r="T90" s="129">
        <f>S90*H90</f>
        <v>0</v>
      </c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R90" s="130" t="s">
        <v>148</v>
      </c>
      <c r="AT90" s="130" t="s">
        <v>144</v>
      </c>
      <c r="AU90" s="130" t="s">
        <v>84</v>
      </c>
      <c r="AY90" s="16" t="s">
        <v>142</v>
      </c>
      <c r="BE90" s="131">
        <f>IF(N90="základní",J90,0)</f>
        <v>82800</v>
      </c>
      <c r="BF90" s="131">
        <f>IF(N90="snížená",J90,0)</f>
        <v>0</v>
      </c>
      <c r="BG90" s="131">
        <f>IF(N90="zákl. přenesená",J90,0)</f>
        <v>0</v>
      </c>
      <c r="BH90" s="131">
        <f>IF(N90="sníž. přenesená",J90,0)</f>
        <v>0</v>
      </c>
      <c r="BI90" s="131">
        <f>IF(N90="nulová",J90,0)</f>
        <v>0</v>
      </c>
      <c r="BJ90" s="16" t="s">
        <v>21</v>
      </c>
      <c r="BK90" s="131">
        <f>ROUND(I90*H90,2)</f>
        <v>82800</v>
      </c>
      <c r="BL90" s="16" t="s">
        <v>148</v>
      </c>
      <c r="BM90" s="130" t="s">
        <v>572</v>
      </c>
    </row>
    <row r="91" spans="1:65" s="13" customFormat="1">
      <c r="B91" s="136"/>
      <c r="D91" s="132" t="s">
        <v>152</v>
      </c>
      <c r="E91" s="137" t="s">
        <v>3</v>
      </c>
      <c r="F91" s="138" t="s">
        <v>573</v>
      </c>
      <c r="H91" s="139">
        <v>6</v>
      </c>
      <c r="L91" s="136"/>
      <c r="M91" s="140"/>
      <c r="N91" s="141"/>
      <c r="O91" s="141"/>
      <c r="P91" s="141"/>
      <c r="Q91" s="141"/>
      <c r="R91" s="141"/>
      <c r="S91" s="141"/>
      <c r="T91" s="142"/>
      <c r="AT91" s="137" t="s">
        <v>152</v>
      </c>
      <c r="AU91" s="137" t="s">
        <v>84</v>
      </c>
      <c r="AV91" s="13" t="s">
        <v>84</v>
      </c>
      <c r="AW91" s="13" t="s">
        <v>33</v>
      </c>
      <c r="AX91" s="13" t="s">
        <v>21</v>
      </c>
      <c r="AY91" s="137" t="s">
        <v>142</v>
      </c>
    </row>
    <row r="92" spans="1:65" s="12" customFormat="1" ht="25.95" customHeight="1">
      <c r="B92" s="107"/>
      <c r="D92" s="108" t="s">
        <v>73</v>
      </c>
      <c r="E92" s="109" t="s">
        <v>385</v>
      </c>
      <c r="F92" s="109" t="s">
        <v>385</v>
      </c>
      <c r="J92" s="110">
        <f>BK92</f>
        <v>1672330</v>
      </c>
      <c r="L92" s="107"/>
      <c r="M92" s="111"/>
      <c r="N92" s="112"/>
      <c r="O92" s="112"/>
      <c r="P92" s="113">
        <f>P93+P114</f>
        <v>0</v>
      </c>
      <c r="Q92" s="112"/>
      <c r="R92" s="113">
        <f>R93+R114</f>
        <v>0</v>
      </c>
      <c r="S92" s="112"/>
      <c r="T92" s="114">
        <f>T93+T114</f>
        <v>0</v>
      </c>
      <c r="AR92" s="108" t="s">
        <v>148</v>
      </c>
      <c r="AT92" s="115" t="s">
        <v>73</v>
      </c>
      <c r="AU92" s="115" t="s">
        <v>74</v>
      </c>
      <c r="AY92" s="108" t="s">
        <v>142</v>
      </c>
      <c r="BK92" s="116">
        <f>BK93+BK114</f>
        <v>1672330</v>
      </c>
    </row>
    <row r="93" spans="1:65" s="12" customFormat="1" ht="22.8" customHeight="1">
      <c r="B93" s="107"/>
      <c r="D93" s="108" t="s">
        <v>73</v>
      </c>
      <c r="E93" s="117" t="s">
        <v>386</v>
      </c>
      <c r="F93" s="117" t="s">
        <v>574</v>
      </c>
      <c r="J93" s="118">
        <f>BK93</f>
        <v>1440440</v>
      </c>
      <c r="L93" s="107"/>
      <c r="M93" s="111"/>
      <c r="N93" s="112"/>
      <c r="O93" s="112"/>
      <c r="P93" s="113">
        <f>SUM(P94:P113)</f>
        <v>0</v>
      </c>
      <c r="Q93" s="112"/>
      <c r="R93" s="113">
        <f>SUM(R94:R113)</f>
        <v>0</v>
      </c>
      <c r="S93" s="112"/>
      <c r="T93" s="114">
        <f>SUM(T94:T113)</f>
        <v>0</v>
      </c>
      <c r="AR93" s="108" t="s">
        <v>148</v>
      </c>
      <c r="AT93" s="115" t="s">
        <v>73</v>
      </c>
      <c r="AU93" s="115" t="s">
        <v>21</v>
      </c>
      <c r="AY93" s="108" t="s">
        <v>142</v>
      </c>
      <c r="BK93" s="116">
        <f>SUM(BK94:BK113)</f>
        <v>1440440</v>
      </c>
    </row>
    <row r="94" spans="1:65" s="2" customFormat="1" ht="21.75" customHeight="1">
      <c r="A94" s="25"/>
      <c r="B94" s="119"/>
      <c r="C94" s="120" t="s">
        <v>159</v>
      </c>
      <c r="D94" s="120" t="s">
        <v>144</v>
      </c>
      <c r="E94" s="121" t="s">
        <v>575</v>
      </c>
      <c r="F94" s="122" t="s">
        <v>576</v>
      </c>
      <c r="G94" s="123" t="s">
        <v>577</v>
      </c>
      <c r="H94" s="124">
        <v>384</v>
      </c>
      <c r="I94" s="125">
        <v>595</v>
      </c>
      <c r="J94" s="125">
        <f>ROUND(I94*H94,2)</f>
        <v>228480</v>
      </c>
      <c r="K94" s="122" t="s">
        <v>3</v>
      </c>
      <c r="L94" s="26"/>
      <c r="M94" s="126" t="s">
        <v>3</v>
      </c>
      <c r="N94" s="127" t="s">
        <v>45</v>
      </c>
      <c r="O94" s="128">
        <v>0</v>
      </c>
      <c r="P94" s="128">
        <f>O94*H94</f>
        <v>0</v>
      </c>
      <c r="Q94" s="128">
        <v>0</v>
      </c>
      <c r="R94" s="128">
        <f>Q94*H94</f>
        <v>0</v>
      </c>
      <c r="S94" s="128">
        <v>0</v>
      </c>
      <c r="T94" s="129">
        <f>S94*H94</f>
        <v>0</v>
      </c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R94" s="130" t="s">
        <v>199</v>
      </c>
      <c r="AT94" s="130" t="s">
        <v>144</v>
      </c>
      <c r="AU94" s="130" t="s">
        <v>84</v>
      </c>
      <c r="AY94" s="16" t="s">
        <v>142</v>
      </c>
      <c r="BE94" s="131">
        <f>IF(N94="základní",J94,0)</f>
        <v>228480</v>
      </c>
      <c r="BF94" s="131">
        <f>IF(N94="snížená",J94,0)</f>
        <v>0</v>
      </c>
      <c r="BG94" s="131">
        <f>IF(N94="zákl. přenesená",J94,0)</f>
        <v>0</v>
      </c>
      <c r="BH94" s="131">
        <f>IF(N94="sníž. přenesená",J94,0)</f>
        <v>0</v>
      </c>
      <c r="BI94" s="131">
        <f>IF(N94="nulová",J94,0)</f>
        <v>0</v>
      </c>
      <c r="BJ94" s="16" t="s">
        <v>21</v>
      </c>
      <c r="BK94" s="131">
        <f>ROUND(I94*H94,2)</f>
        <v>228480</v>
      </c>
      <c r="BL94" s="16" t="s">
        <v>199</v>
      </c>
      <c r="BM94" s="130" t="s">
        <v>578</v>
      </c>
    </row>
    <row r="95" spans="1:65" s="13" customFormat="1" ht="30.6">
      <c r="B95" s="136"/>
      <c r="D95" s="132" t="s">
        <v>152</v>
      </c>
      <c r="E95" s="137" t="s">
        <v>3</v>
      </c>
      <c r="F95" s="138" t="s">
        <v>579</v>
      </c>
      <c r="H95" s="139">
        <v>384</v>
      </c>
      <c r="L95" s="136"/>
      <c r="M95" s="140"/>
      <c r="N95" s="141"/>
      <c r="O95" s="141"/>
      <c r="P95" s="141"/>
      <c r="Q95" s="141"/>
      <c r="R95" s="141"/>
      <c r="S95" s="141"/>
      <c r="T95" s="142"/>
      <c r="AT95" s="137" t="s">
        <v>152</v>
      </c>
      <c r="AU95" s="137" t="s">
        <v>84</v>
      </c>
      <c r="AV95" s="13" t="s">
        <v>84</v>
      </c>
      <c r="AW95" s="13" t="s">
        <v>33</v>
      </c>
      <c r="AX95" s="13" t="s">
        <v>21</v>
      </c>
      <c r="AY95" s="137" t="s">
        <v>142</v>
      </c>
    </row>
    <row r="96" spans="1:65" s="2" customFormat="1" ht="16.5" customHeight="1">
      <c r="A96" s="25"/>
      <c r="B96" s="119"/>
      <c r="C96" s="120" t="s">
        <v>148</v>
      </c>
      <c r="D96" s="120" t="s">
        <v>144</v>
      </c>
      <c r="E96" s="121" t="s">
        <v>580</v>
      </c>
      <c r="F96" s="122" t="s">
        <v>581</v>
      </c>
      <c r="G96" s="123" t="s">
        <v>577</v>
      </c>
      <c r="H96" s="124">
        <v>384</v>
      </c>
      <c r="I96" s="125">
        <v>910</v>
      </c>
      <c r="J96" s="125">
        <f>ROUND(I96*H96,2)</f>
        <v>349440</v>
      </c>
      <c r="K96" s="122" t="s">
        <v>3</v>
      </c>
      <c r="L96" s="26"/>
      <c r="M96" s="126" t="s">
        <v>3</v>
      </c>
      <c r="N96" s="127" t="s">
        <v>45</v>
      </c>
      <c r="O96" s="128">
        <v>0</v>
      </c>
      <c r="P96" s="128">
        <f>O96*H96</f>
        <v>0</v>
      </c>
      <c r="Q96" s="128">
        <v>0</v>
      </c>
      <c r="R96" s="128">
        <f>Q96*H96</f>
        <v>0</v>
      </c>
      <c r="S96" s="128">
        <v>0</v>
      </c>
      <c r="T96" s="129">
        <f>S96*H96</f>
        <v>0</v>
      </c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R96" s="130" t="s">
        <v>199</v>
      </c>
      <c r="AT96" s="130" t="s">
        <v>144</v>
      </c>
      <c r="AU96" s="130" t="s">
        <v>84</v>
      </c>
      <c r="AY96" s="16" t="s">
        <v>142</v>
      </c>
      <c r="BE96" s="131">
        <f>IF(N96="základní",J96,0)</f>
        <v>349440</v>
      </c>
      <c r="BF96" s="131">
        <f>IF(N96="snížená",J96,0)</f>
        <v>0</v>
      </c>
      <c r="BG96" s="131">
        <f>IF(N96="zákl. přenesená",J96,0)</f>
        <v>0</v>
      </c>
      <c r="BH96" s="131">
        <f>IF(N96="sníž. přenesená",J96,0)</f>
        <v>0</v>
      </c>
      <c r="BI96" s="131">
        <f>IF(N96="nulová",J96,0)</f>
        <v>0</v>
      </c>
      <c r="BJ96" s="16" t="s">
        <v>21</v>
      </c>
      <c r="BK96" s="131">
        <f>ROUND(I96*H96,2)</f>
        <v>349440</v>
      </c>
      <c r="BL96" s="16" t="s">
        <v>199</v>
      </c>
      <c r="BM96" s="130" t="s">
        <v>582</v>
      </c>
    </row>
    <row r="97" spans="1:65" s="2" customFormat="1" ht="16.5" customHeight="1">
      <c r="A97" s="25"/>
      <c r="B97" s="119"/>
      <c r="C97" s="120" t="s">
        <v>169</v>
      </c>
      <c r="D97" s="120" t="s">
        <v>144</v>
      </c>
      <c r="E97" s="121" t="s">
        <v>583</v>
      </c>
      <c r="F97" s="122" t="s">
        <v>584</v>
      </c>
      <c r="G97" s="123" t="s">
        <v>577</v>
      </c>
      <c r="H97" s="124">
        <v>384</v>
      </c>
      <c r="I97" s="125">
        <v>700</v>
      </c>
      <c r="J97" s="125">
        <f>ROUND(I97*H97,2)</f>
        <v>268800</v>
      </c>
      <c r="K97" s="122" t="s">
        <v>3</v>
      </c>
      <c r="L97" s="26"/>
      <c r="M97" s="126" t="s">
        <v>3</v>
      </c>
      <c r="N97" s="127" t="s">
        <v>45</v>
      </c>
      <c r="O97" s="128">
        <v>0</v>
      </c>
      <c r="P97" s="128">
        <f>O97*H97</f>
        <v>0</v>
      </c>
      <c r="Q97" s="128">
        <v>0</v>
      </c>
      <c r="R97" s="128">
        <f>Q97*H97</f>
        <v>0</v>
      </c>
      <c r="S97" s="128">
        <v>0</v>
      </c>
      <c r="T97" s="129">
        <f>S97*H97</f>
        <v>0</v>
      </c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R97" s="130" t="s">
        <v>199</v>
      </c>
      <c r="AT97" s="130" t="s">
        <v>144</v>
      </c>
      <c r="AU97" s="130" t="s">
        <v>84</v>
      </c>
      <c r="AY97" s="16" t="s">
        <v>142</v>
      </c>
      <c r="BE97" s="131">
        <f>IF(N97="základní",J97,0)</f>
        <v>268800</v>
      </c>
      <c r="BF97" s="131">
        <f>IF(N97="snížená",J97,0)</f>
        <v>0</v>
      </c>
      <c r="BG97" s="131">
        <f>IF(N97="zákl. přenesená",J97,0)</f>
        <v>0</v>
      </c>
      <c r="BH97" s="131">
        <f>IF(N97="sníž. přenesená",J97,0)</f>
        <v>0</v>
      </c>
      <c r="BI97" s="131">
        <f>IF(N97="nulová",J97,0)</f>
        <v>0</v>
      </c>
      <c r="BJ97" s="16" t="s">
        <v>21</v>
      </c>
      <c r="BK97" s="131">
        <f>ROUND(I97*H97,2)</f>
        <v>268800</v>
      </c>
      <c r="BL97" s="16" t="s">
        <v>199</v>
      </c>
      <c r="BM97" s="130" t="s">
        <v>585</v>
      </c>
    </row>
    <row r="98" spans="1:65" s="2" customFormat="1" ht="16.5" customHeight="1">
      <c r="A98" s="25"/>
      <c r="B98" s="119"/>
      <c r="C98" s="120" t="s">
        <v>174</v>
      </c>
      <c r="D98" s="120" t="s">
        <v>144</v>
      </c>
      <c r="E98" s="121" t="s">
        <v>586</v>
      </c>
      <c r="F98" s="122" t="s">
        <v>587</v>
      </c>
      <c r="G98" s="123" t="s">
        <v>577</v>
      </c>
      <c r="H98" s="124">
        <v>384</v>
      </c>
      <c r="I98" s="125">
        <v>595</v>
      </c>
      <c r="J98" s="125">
        <f>ROUND(I98*H98,2)</f>
        <v>228480</v>
      </c>
      <c r="K98" s="122" t="s">
        <v>3</v>
      </c>
      <c r="L98" s="26"/>
      <c r="M98" s="126" t="s">
        <v>3</v>
      </c>
      <c r="N98" s="127" t="s">
        <v>45</v>
      </c>
      <c r="O98" s="128">
        <v>0</v>
      </c>
      <c r="P98" s="128">
        <f>O98*H98</f>
        <v>0</v>
      </c>
      <c r="Q98" s="128">
        <v>0</v>
      </c>
      <c r="R98" s="128">
        <f>Q98*H98</f>
        <v>0</v>
      </c>
      <c r="S98" s="128">
        <v>0</v>
      </c>
      <c r="T98" s="129">
        <f>S98*H98</f>
        <v>0</v>
      </c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R98" s="130" t="s">
        <v>199</v>
      </c>
      <c r="AT98" s="130" t="s">
        <v>144</v>
      </c>
      <c r="AU98" s="130" t="s">
        <v>84</v>
      </c>
      <c r="AY98" s="16" t="s">
        <v>142</v>
      </c>
      <c r="BE98" s="131">
        <f>IF(N98="základní",J98,0)</f>
        <v>228480</v>
      </c>
      <c r="BF98" s="131">
        <f>IF(N98="snížená",J98,0)</f>
        <v>0</v>
      </c>
      <c r="BG98" s="131">
        <f>IF(N98="zákl. přenesená",J98,0)</f>
        <v>0</v>
      </c>
      <c r="BH98" s="131">
        <f>IF(N98="sníž. přenesená",J98,0)</f>
        <v>0</v>
      </c>
      <c r="BI98" s="131">
        <f>IF(N98="nulová",J98,0)</f>
        <v>0</v>
      </c>
      <c r="BJ98" s="16" t="s">
        <v>21</v>
      </c>
      <c r="BK98" s="131">
        <f>ROUND(I98*H98,2)</f>
        <v>228480</v>
      </c>
      <c r="BL98" s="16" t="s">
        <v>199</v>
      </c>
      <c r="BM98" s="130" t="s">
        <v>588</v>
      </c>
    </row>
    <row r="99" spans="1:65" s="2" customFormat="1" ht="21.75" customHeight="1">
      <c r="A99" s="25"/>
      <c r="B99" s="119"/>
      <c r="C99" s="120" t="s">
        <v>179</v>
      </c>
      <c r="D99" s="120" t="s">
        <v>144</v>
      </c>
      <c r="E99" s="121" t="s">
        <v>589</v>
      </c>
      <c r="F99" s="122" t="s">
        <v>590</v>
      </c>
      <c r="G99" s="123" t="s">
        <v>577</v>
      </c>
      <c r="H99" s="124">
        <v>220</v>
      </c>
      <c r="I99" s="125">
        <v>980</v>
      </c>
      <c r="J99" s="125">
        <f>ROUND(I99*H99,2)</f>
        <v>215600</v>
      </c>
      <c r="K99" s="122" t="s">
        <v>3</v>
      </c>
      <c r="L99" s="26"/>
      <c r="M99" s="126" t="s">
        <v>3</v>
      </c>
      <c r="N99" s="127" t="s">
        <v>45</v>
      </c>
      <c r="O99" s="128">
        <v>0</v>
      </c>
      <c r="P99" s="128">
        <f>O99*H99</f>
        <v>0</v>
      </c>
      <c r="Q99" s="128">
        <v>0</v>
      </c>
      <c r="R99" s="128">
        <f>Q99*H99</f>
        <v>0</v>
      </c>
      <c r="S99" s="128">
        <v>0</v>
      </c>
      <c r="T99" s="129">
        <f>S99*H99</f>
        <v>0</v>
      </c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R99" s="130" t="s">
        <v>199</v>
      </c>
      <c r="AT99" s="130" t="s">
        <v>144</v>
      </c>
      <c r="AU99" s="130" t="s">
        <v>84</v>
      </c>
      <c r="AY99" s="16" t="s">
        <v>142</v>
      </c>
      <c r="BE99" s="131">
        <f>IF(N99="základní",J99,0)</f>
        <v>215600</v>
      </c>
      <c r="BF99" s="131">
        <f>IF(N99="snížená",J99,0)</f>
        <v>0</v>
      </c>
      <c r="BG99" s="131">
        <f>IF(N99="zákl. přenesená",J99,0)</f>
        <v>0</v>
      </c>
      <c r="BH99" s="131">
        <f>IF(N99="sníž. přenesená",J99,0)</f>
        <v>0</v>
      </c>
      <c r="BI99" s="131">
        <f>IF(N99="nulová",J99,0)</f>
        <v>0</v>
      </c>
      <c r="BJ99" s="16" t="s">
        <v>21</v>
      </c>
      <c r="BK99" s="131">
        <f>ROUND(I99*H99,2)</f>
        <v>215600</v>
      </c>
      <c r="BL99" s="16" t="s">
        <v>199</v>
      </c>
      <c r="BM99" s="130" t="s">
        <v>591</v>
      </c>
    </row>
    <row r="100" spans="1:65" s="13" customFormat="1">
      <c r="B100" s="136"/>
      <c r="D100" s="132" t="s">
        <v>152</v>
      </c>
      <c r="E100" s="137" t="s">
        <v>3</v>
      </c>
      <c r="F100" s="138" t="s">
        <v>592</v>
      </c>
      <c r="H100" s="139">
        <v>220</v>
      </c>
      <c r="L100" s="136"/>
      <c r="M100" s="140"/>
      <c r="N100" s="141"/>
      <c r="O100" s="141"/>
      <c r="P100" s="141"/>
      <c r="Q100" s="141"/>
      <c r="R100" s="141"/>
      <c r="S100" s="141"/>
      <c r="T100" s="142"/>
      <c r="AT100" s="137" t="s">
        <v>152</v>
      </c>
      <c r="AU100" s="137" t="s">
        <v>84</v>
      </c>
      <c r="AV100" s="13" t="s">
        <v>84</v>
      </c>
      <c r="AW100" s="13" t="s">
        <v>33</v>
      </c>
      <c r="AX100" s="13" t="s">
        <v>21</v>
      </c>
      <c r="AY100" s="137" t="s">
        <v>142</v>
      </c>
    </row>
    <row r="101" spans="1:65" s="2" customFormat="1" ht="21.75" customHeight="1">
      <c r="A101" s="25"/>
      <c r="B101" s="119"/>
      <c r="C101" s="120" t="s">
        <v>185</v>
      </c>
      <c r="D101" s="120" t="s">
        <v>144</v>
      </c>
      <c r="E101" s="121" t="s">
        <v>593</v>
      </c>
      <c r="F101" s="122" t="s">
        <v>594</v>
      </c>
      <c r="G101" s="123" t="s">
        <v>577</v>
      </c>
      <c r="H101" s="124">
        <v>384</v>
      </c>
      <c r="I101" s="125">
        <v>10</v>
      </c>
      <c r="J101" s="125">
        <f>ROUND(I101*H101,2)</f>
        <v>3840</v>
      </c>
      <c r="K101" s="122" t="s">
        <v>3</v>
      </c>
      <c r="L101" s="26"/>
      <c r="M101" s="126" t="s">
        <v>3</v>
      </c>
      <c r="N101" s="127" t="s">
        <v>45</v>
      </c>
      <c r="O101" s="128">
        <v>0</v>
      </c>
      <c r="P101" s="128">
        <f>O101*H101</f>
        <v>0</v>
      </c>
      <c r="Q101" s="128">
        <v>0</v>
      </c>
      <c r="R101" s="128">
        <f>Q101*H101</f>
        <v>0</v>
      </c>
      <c r="S101" s="128">
        <v>0</v>
      </c>
      <c r="T101" s="129">
        <f>S101*H101</f>
        <v>0</v>
      </c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R101" s="130" t="s">
        <v>199</v>
      </c>
      <c r="AT101" s="130" t="s">
        <v>144</v>
      </c>
      <c r="AU101" s="130" t="s">
        <v>84</v>
      </c>
      <c r="AY101" s="16" t="s">
        <v>142</v>
      </c>
      <c r="BE101" s="131">
        <f>IF(N101="základní",J101,0)</f>
        <v>3840</v>
      </c>
      <c r="BF101" s="131">
        <f>IF(N101="snížená",J101,0)</f>
        <v>0</v>
      </c>
      <c r="BG101" s="131">
        <f>IF(N101="zákl. přenesená",J101,0)</f>
        <v>0</v>
      </c>
      <c r="BH101" s="131">
        <f>IF(N101="sníž. přenesená",J101,0)</f>
        <v>0</v>
      </c>
      <c r="BI101" s="131">
        <f>IF(N101="nulová",J101,0)</f>
        <v>0</v>
      </c>
      <c r="BJ101" s="16" t="s">
        <v>21</v>
      </c>
      <c r="BK101" s="131">
        <f>ROUND(I101*H101,2)</f>
        <v>3840</v>
      </c>
      <c r="BL101" s="16" t="s">
        <v>199</v>
      </c>
      <c r="BM101" s="130" t="s">
        <v>595</v>
      </c>
    </row>
    <row r="102" spans="1:65" s="2" customFormat="1" ht="21.75" customHeight="1">
      <c r="A102" s="25"/>
      <c r="B102" s="119"/>
      <c r="C102" s="120" t="s">
        <v>190</v>
      </c>
      <c r="D102" s="120" t="s">
        <v>144</v>
      </c>
      <c r="E102" s="121" t="s">
        <v>596</v>
      </c>
      <c r="F102" s="122" t="s">
        <v>597</v>
      </c>
      <c r="G102" s="123" t="s">
        <v>577</v>
      </c>
      <c r="H102" s="124">
        <v>148</v>
      </c>
      <c r="I102" s="125">
        <v>450</v>
      </c>
      <c r="J102" s="125">
        <f>ROUND(I102*H102,2)</f>
        <v>66600</v>
      </c>
      <c r="K102" s="122" t="s">
        <v>3</v>
      </c>
      <c r="L102" s="26"/>
      <c r="M102" s="126" t="s">
        <v>3</v>
      </c>
      <c r="N102" s="127" t="s">
        <v>45</v>
      </c>
      <c r="O102" s="128">
        <v>0</v>
      </c>
      <c r="P102" s="128">
        <f>O102*H102</f>
        <v>0</v>
      </c>
      <c r="Q102" s="128">
        <v>0</v>
      </c>
      <c r="R102" s="128">
        <f>Q102*H102</f>
        <v>0</v>
      </c>
      <c r="S102" s="128">
        <v>0</v>
      </c>
      <c r="T102" s="129">
        <f>S102*H102</f>
        <v>0</v>
      </c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R102" s="130" t="s">
        <v>199</v>
      </c>
      <c r="AT102" s="130" t="s">
        <v>144</v>
      </c>
      <c r="AU102" s="130" t="s">
        <v>84</v>
      </c>
      <c r="AY102" s="16" t="s">
        <v>142</v>
      </c>
      <c r="BE102" s="131">
        <f>IF(N102="základní",J102,0)</f>
        <v>66600</v>
      </c>
      <c r="BF102" s="131">
        <f>IF(N102="snížená",J102,0)</f>
        <v>0</v>
      </c>
      <c r="BG102" s="131">
        <f>IF(N102="zákl. přenesená",J102,0)</f>
        <v>0</v>
      </c>
      <c r="BH102" s="131">
        <f>IF(N102="sníž. přenesená",J102,0)</f>
        <v>0</v>
      </c>
      <c r="BI102" s="131">
        <f>IF(N102="nulová",J102,0)</f>
        <v>0</v>
      </c>
      <c r="BJ102" s="16" t="s">
        <v>21</v>
      </c>
      <c r="BK102" s="131">
        <f>ROUND(I102*H102,2)</f>
        <v>66600</v>
      </c>
      <c r="BL102" s="16" t="s">
        <v>199</v>
      </c>
      <c r="BM102" s="130" t="s">
        <v>598</v>
      </c>
    </row>
    <row r="103" spans="1:65" s="13" customFormat="1">
      <c r="B103" s="136"/>
      <c r="D103" s="132" t="s">
        <v>152</v>
      </c>
      <c r="E103" s="137" t="s">
        <v>3</v>
      </c>
      <c r="F103" s="138" t="s">
        <v>599</v>
      </c>
      <c r="H103" s="139">
        <v>148</v>
      </c>
      <c r="L103" s="136"/>
      <c r="M103" s="140"/>
      <c r="N103" s="141"/>
      <c r="O103" s="141"/>
      <c r="P103" s="141"/>
      <c r="Q103" s="141"/>
      <c r="R103" s="141"/>
      <c r="S103" s="141"/>
      <c r="T103" s="142"/>
      <c r="AT103" s="137" t="s">
        <v>152</v>
      </c>
      <c r="AU103" s="137" t="s">
        <v>84</v>
      </c>
      <c r="AV103" s="13" t="s">
        <v>84</v>
      </c>
      <c r="AW103" s="13" t="s">
        <v>33</v>
      </c>
      <c r="AX103" s="13" t="s">
        <v>21</v>
      </c>
      <c r="AY103" s="137" t="s">
        <v>142</v>
      </c>
    </row>
    <row r="104" spans="1:65" s="2" customFormat="1" ht="33" customHeight="1">
      <c r="A104" s="25"/>
      <c r="B104" s="119"/>
      <c r="C104" s="120" t="s">
        <v>26</v>
      </c>
      <c r="D104" s="120" t="s">
        <v>144</v>
      </c>
      <c r="E104" s="121" t="s">
        <v>600</v>
      </c>
      <c r="F104" s="122" t="s">
        <v>601</v>
      </c>
      <c r="G104" s="123" t="s">
        <v>577</v>
      </c>
      <c r="H104" s="124">
        <v>72</v>
      </c>
      <c r="I104" s="125">
        <v>100</v>
      </c>
      <c r="J104" s="125">
        <f>ROUND(I104*H104,2)</f>
        <v>7200</v>
      </c>
      <c r="K104" s="122" t="s">
        <v>3</v>
      </c>
      <c r="L104" s="26"/>
      <c r="M104" s="126" t="s">
        <v>3</v>
      </c>
      <c r="N104" s="127" t="s">
        <v>45</v>
      </c>
      <c r="O104" s="128">
        <v>0</v>
      </c>
      <c r="P104" s="128">
        <f>O104*H104</f>
        <v>0</v>
      </c>
      <c r="Q104" s="128">
        <v>0</v>
      </c>
      <c r="R104" s="128">
        <f>Q104*H104</f>
        <v>0</v>
      </c>
      <c r="S104" s="128">
        <v>0</v>
      </c>
      <c r="T104" s="129">
        <f>S104*H104</f>
        <v>0</v>
      </c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R104" s="130" t="s">
        <v>199</v>
      </c>
      <c r="AT104" s="130" t="s">
        <v>144</v>
      </c>
      <c r="AU104" s="130" t="s">
        <v>84</v>
      </c>
      <c r="AY104" s="16" t="s">
        <v>142</v>
      </c>
      <c r="BE104" s="131">
        <f>IF(N104="základní",J104,0)</f>
        <v>7200</v>
      </c>
      <c r="BF104" s="131">
        <f>IF(N104="snížená",J104,0)</f>
        <v>0</v>
      </c>
      <c r="BG104" s="131">
        <f>IF(N104="zákl. přenesená",J104,0)</f>
        <v>0</v>
      </c>
      <c r="BH104" s="131">
        <f>IF(N104="sníž. přenesená",J104,0)</f>
        <v>0</v>
      </c>
      <c r="BI104" s="131">
        <f>IF(N104="nulová",J104,0)</f>
        <v>0</v>
      </c>
      <c r="BJ104" s="16" t="s">
        <v>21</v>
      </c>
      <c r="BK104" s="131">
        <f>ROUND(I104*H104,2)</f>
        <v>7200</v>
      </c>
      <c r="BL104" s="16" t="s">
        <v>199</v>
      </c>
      <c r="BM104" s="130" t="s">
        <v>602</v>
      </c>
    </row>
    <row r="105" spans="1:65" s="13" customFormat="1" ht="20.399999999999999">
      <c r="B105" s="136"/>
      <c r="D105" s="132" t="s">
        <v>152</v>
      </c>
      <c r="E105" s="137" t="s">
        <v>3</v>
      </c>
      <c r="F105" s="138" t="s">
        <v>603</v>
      </c>
      <c r="H105" s="139">
        <v>72</v>
      </c>
      <c r="L105" s="136"/>
      <c r="M105" s="140"/>
      <c r="N105" s="141"/>
      <c r="O105" s="141"/>
      <c r="P105" s="141"/>
      <c r="Q105" s="141"/>
      <c r="R105" s="141"/>
      <c r="S105" s="141"/>
      <c r="T105" s="142"/>
      <c r="AT105" s="137" t="s">
        <v>152</v>
      </c>
      <c r="AU105" s="137" t="s">
        <v>84</v>
      </c>
      <c r="AV105" s="13" t="s">
        <v>84</v>
      </c>
      <c r="AW105" s="13" t="s">
        <v>33</v>
      </c>
      <c r="AX105" s="13" t="s">
        <v>21</v>
      </c>
      <c r="AY105" s="137" t="s">
        <v>142</v>
      </c>
    </row>
    <row r="106" spans="1:65" s="2" customFormat="1" ht="16.5" customHeight="1">
      <c r="A106" s="25"/>
      <c r="B106" s="119"/>
      <c r="C106" s="120" t="s">
        <v>202</v>
      </c>
      <c r="D106" s="120" t="s">
        <v>144</v>
      </c>
      <c r="E106" s="121" t="s">
        <v>604</v>
      </c>
      <c r="F106" s="122" t="s">
        <v>605</v>
      </c>
      <c r="G106" s="123" t="s">
        <v>577</v>
      </c>
      <c r="H106" s="124">
        <v>120</v>
      </c>
      <c r="I106" s="125">
        <v>100</v>
      </c>
      <c r="J106" s="125">
        <f>ROUND(I106*H106,2)</f>
        <v>12000</v>
      </c>
      <c r="K106" s="122" t="s">
        <v>3</v>
      </c>
      <c r="L106" s="26"/>
      <c r="M106" s="126" t="s">
        <v>3</v>
      </c>
      <c r="N106" s="127" t="s">
        <v>45</v>
      </c>
      <c r="O106" s="128">
        <v>0</v>
      </c>
      <c r="P106" s="128">
        <f>O106*H106</f>
        <v>0</v>
      </c>
      <c r="Q106" s="128">
        <v>0</v>
      </c>
      <c r="R106" s="128">
        <f>Q106*H106</f>
        <v>0</v>
      </c>
      <c r="S106" s="128">
        <v>0</v>
      </c>
      <c r="T106" s="129">
        <f>S106*H106</f>
        <v>0</v>
      </c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R106" s="130" t="s">
        <v>199</v>
      </c>
      <c r="AT106" s="130" t="s">
        <v>144</v>
      </c>
      <c r="AU106" s="130" t="s">
        <v>84</v>
      </c>
      <c r="AY106" s="16" t="s">
        <v>142</v>
      </c>
      <c r="BE106" s="131">
        <f>IF(N106="základní",J106,0)</f>
        <v>12000</v>
      </c>
      <c r="BF106" s="131">
        <f>IF(N106="snížená",J106,0)</f>
        <v>0</v>
      </c>
      <c r="BG106" s="131">
        <f>IF(N106="zákl. přenesená",J106,0)</f>
        <v>0</v>
      </c>
      <c r="BH106" s="131">
        <f>IF(N106="sníž. přenesená",J106,0)</f>
        <v>0</v>
      </c>
      <c r="BI106" s="131">
        <f>IF(N106="nulová",J106,0)</f>
        <v>0</v>
      </c>
      <c r="BJ106" s="16" t="s">
        <v>21</v>
      </c>
      <c r="BK106" s="131">
        <f>ROUND(I106*H106,2)</f>
        <v>12000</v>
      </c>
      <c r="BL106" s="16" t="s">
        <v>199</v>
      </c>
      <c r="BM106" s="130" t="s">
        <v>606</v>
      </c>
    </row>
    <row r="107" spans="1:65" s="13" customFormat="1">
      <c r="B107" s="136"/>
      <c r="D107" s="132" t="s">
        <v>152</v>
      </c>
      <c r="E107" s="137" t="s">
        <v>3</v>
      </c>
      <c r="F107" s="138" t="s">
        <v>607</v>
      </c>
      <c r="H107" s="139">
        <v>120</v>
      </c>
      <c r="L107" s="136"/>
      <c r="M107" s="140"/>
      <c r="N107" s="141"/>
      <c r="O107" s="141"/>
      <c r="P107" s="141"/>
      <c r="Q107" s="141"/>
      <c r="R107" s="141"/>
      <c r="S107" s="141"/>
      <c r="T107" s="142"/>
      <c r="AT107" s="137" t="s">
        <v>152</v>
      </c>
      <c r="AU107" s="137" t="s">
        <v>84</v>
      </c>
      <c r="AV107" s="13" t="s">
        <v>84</v>
      </c>
      <c r="AW107" s="13" t="s">
        <v>33</v>
      </c>
      <c r="AX107" s="13" t="s">
        <v>21</v>
      </c>
      <c r="AY107" s="137" t="s">
        <v>142</v>
      </c>
    </row>
    <row r="108" spans="1:65" s="2" customFormat="1" ht="16.5" customHeight="1">
      <c r="A108" s="25"/>
      <c r="B108" s="119"/>
      <c r="C108" s="120" t="s">
        <v>207</v>
      </c>
      <c r="D108" s="120" t="s">
        <v>144</v>
      </c>
      <c r="E108" s="121" t="s">
        <v>608</v>
      </c>
      <c r="F108" s="122" t="s">
        <v>609</v>
      </c>
      <c r="G108" s="123" t="s">
        <v>577</v>
      </c>
      <c r="H108" s="124">
        <v>24</v>
      </c>
      <c r="I108" s="125">
        <v>100</v>
      </c>
      <c r="J108" s="125">
        <f>ROUND(I108*H108,2)</f>
        <v>2400</v>
      </c>
      <c r="K108" s="122" t="s">
        <v>3</v>
      </c>
      <c r="L108" s="26"/>
      <c r="M108" s="126" t="s">
        <v>3</v>
      </c>
      <c r="N108" s="127" t="s">
        <v>45</v>
      </c>
      <c r="O108" s="128">
        <v>0</v>
      </c>
      <c r="P108" s="128">
        <f>O108*H108</f>
        <v>0</v>
      </c>
      <c r="Q108" s="128">
        <v>0</v>
      </c>
      <c r="R108" s="128">
        <f>Q108*H108</f>
        <v>0</v>
      </c>
      <c r="S108" s="128">
        <v>0</v>
      </c>
      <c r="T108" s="129">
        <f>S108*H108</f>
        <v>0</v>
      </c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R108" s="130" t="s">
        <v>199</v>
      </c>
      <c r="AT108" s="130" t="s">
        <v>144</v>
      </c>
      <c r="AU108" s="130" t="s">
        <v>84</v>
      </c>
      <c r="AY108" s="16" t="s">
        <v>142</v>
      </c>
      <c r="BE108" s="131">
        <f>IF(N108="základní",J108,0)</f>
        <v>2400</v>
      </c>
      <c r="BF108" s="131">
        <f>IF(N108="snížená",J108,0)</f>
        <v>0</v>
      </c>
      <c r="BG108" s="131">
        <f>IF(N108="zákl. přenesená",J108,0)</f>
        <v>0</v>
      </c>
      <c r="BH108" s="131">
        <f>IF(N108="sníž. přenesená",J108,0)</f>
        <v>0</v>
      </c>
      <c r="BI108" s="131">
        <f>IF(N108="nulová",J108,0)</f>
        <v>0</v>
      </c>
      <c r="BJ108" s="16" t="s">
        <v>21</v>
      </c>
      <c r="BK108" s="131">
        <f>ROUND(I108*H108,2)</f>
        <v>2400</v>
      </c>
      <c r="BL108" s="16" t="s">
        <v>199</v>
      </c>
      <c r="BM108" s="130" t="s">
        <v>610</v>
      </c>
    </row>
    <row r="109" spans="1:65" s="13" customFormat="1" ht="20.399999999999999">
      <c r="B109" s="136"/>
      <c r="D109" s="132" t="s">
        <v>152</v>
      </c>
      <c r="E109" s="137" t="s">
        <v>3</v>
      </c>
      <c r="F109" s="138" t="s">
        <v>611</v>
      </c>
      <c r="H109" s="139">
        <v>24</v>
      </c>
      <c r="L109" s="136"/>
      <c r="M109" s="140"/>
      <c r="N109" s="141"/>
      <c r="O109" s="141"/>
      <c r="P109" s="141"/>
      <c r="Q109" s="141"/>
      <c r="R109" s="141"/>
      <c r="S109" s="141"/>
      <c r="T109" s="142"/>
      <c r="AT109" s="137" t="s">
        <v>152</v>
      </c>
      <c r="AU109" s="137" t="s">
        <v>84</v>
      </c>
      <c r="AV109" s="13" t="s">
        <v>84</v>
      </c>
      <c r="AW109" s="13" t="s">
        <v>33</v>
      </c>
      <c r="AX109" s="13" t="s">
        <v>21</v>
      </c>
      <c r="AY109" s="137" t="s">
        <v>142</v>
      </c>
    </row>
    <row r="110" spans="1:65" s="2" customFormat="1" ht="21.75" customHeight="1">
      <c r="A110" s="25"/>
      <c r="B110" s="119"/>
      <c r="C110" s="120" t="s">
        <v>213</v>
      </c>
      <c r="D110" s="120" t="s">
        <v>144</v>
      </c>
      <c r="E110" s="121" t="s">
        <v>612</v>
      </c>
      <c r="F110" s="122" t="s">
        <v>613</v>
      </c>
      <c r="G110" s="123" t="s">
        <v>577</v>
      </c>
      <c r="H110" s="124">
        <v>20</v>
      </c>
      <c r="I110" s="125">
        <v>100</v>
      </c>
      <c r="J110" s="125">
        <f>ROUND(I110*H110,2)</f>
        <v>2000</v>
      </c>
      <c r="K110" s="122" t="s">
        <v>3</v>
      </c>
      <c r="L110" s="26"/>
      <c r="M110" s="126" t="s">
        <v>3</v>
      </c>
      <c r="N110" s="127" t="s">
        <v>45</v>
      </c>
      <c r="O110" s="128">
        <v>0</v>
      </c>
      <c r="P110" s="128">
        <f>O110*H110</f>
        <v>0</v>
      </c>
      <c r="Q110" s="128">
        <v>0</v>
      </c>
      <c r="R110" s="128">
        <f>Q110*H110</f>
        <v>0</v>
      </c>
      <c r="S110" s="128">
        <v>0</v>
      </c>
      <c r="T110" s="129">
        <f>S110*H110</f>
        <v>0</v>
      </c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R110" s="130" t="s">
        <v>199</v>
      </c>
      <c r="AT110" s="130" t="s">
        <v>144</v>
      </c>
      <c r="AU110" s="130" t="s">
        <v>84</v>
      </c>
      <c r="AY110" s="16" t="s">
        <v>142</v>
      </c>
      <c r="BE110" s="131">
        <f>IF(N110="základní",J110,0)</f>
        <v>2000</v>
      </c>
      <c r="BF110" s="131">
        <f>IF(N110="snížená",J110,0)</f>
        <v>0</v>
      </c>
      <c r="BG110" s="131">
        <f>IF(N110="zákl. přenesená",J110,0)</f>
        <v>0</v>
      </c>
      <c r="BH110" s="131">
        <f>IF(N110="sníž. přenesená",J110,0)</f>
        <v>0</v>
      </c>
      <c r="BI110" s="131">
        <f>IF(N110="nulová",J110,0)</f>
        <v>0</v>
      </c>
      <c r="BJ110" s="16" t="s">
        <v>21</v>
      </c>
      <c r="BK110" s="131">
        <f>ROUND(I110*H110,2)</f>
        <v>2000</v>
      </c>
      <c r="BL110" s="16" t="s">
        <v>199</v>
      </c>
      <c r="BM110" s="130" t="s">
        <v>614</v>
      </c>
    </row>
    <row r="111" spans="1:65" s="13" customFormat="1">
      <c r="B111" s="136"/>
      <c r="D111" s="132" t="s">
        <v>152</v>
      </c>
      <c r="E111" s="137" t="s">
        <v>3</v>
      </c>
      <c r="F111" s="138" t="s">
        <v>615</v>
      </c>
      <c r="H111" s="139">
        <v>20</v>
      </c>
      <c r="L111" s="136"/>
      <c r="M111" s="140"/>
      <c r="N111" s="141"/>
      <c r="O111" s="141"/>
      <c r="P111" s="141"/>
      <c r="Q111" s="141"/>
      <c r="R111" s="141"/>
      <c r="S111" s="141"/>
      <c r="T111" s="142"/>
      <c r="AT111" s="137" t="s">
        <v>152</v>
      </c>
      <c r="AU111" s="137" t="s">
        <v>84</v>
      </c>
      <c r="AV111" s="13" t="s">
        <v>84</v>
      </c>
      <c r="AW111" s="13" t="s">
        <v>33</v>
      </c>
      <c r="AX111" s="13" t="s">
        <v>21</v>
      </c>
      <c r="AY111" s="137" t="s">
        <v>142</v>
      </c>
    </row>
    <row r="112" spans="1:65" s="2" customFormat="1" ht="21.75" customHeight="1">
      <c r="A112" s="25"/>
      <c r="B112" s="119"/>
      <c r="C112" s="120" t="s">
        <v>218</v>
      </c>
      <c r="D112" s="120" t="s">
        <v>144</v>
      </c>
      <c r="E112" s="121" t="s">
        <v>616</v>
      </c>
      <c r="F112" s="122" t="s">
        <v>617</v>
      </c>
      <c r="G112" s="123" t="s">
        <v>577</v>
      </c>
      <c r="H112" s="124">
        <v>220</v>
      </c>
      <c r="I112" s="125">
        <v>180</v>
      </c>
      <c r="J112" s="125">
        <f>ROUND(I112*H112,2)</f>
        <v>39600</v>
      </c>
      <c r="K112" s="122" t="s">
        <v>3</v>
      </c>
      <c r="L112" s="26"/>
      <c r="M112" s="126" t="s">
        <v>3</v>
      </c>
      <c r="N112" s="127" t="s">
        <v>45</v>
      </c>
      <c r="O112" s="128">
        <v>0</v>
      </c>
      <c r="P112" s="128">
        <f>O112*H112</f>
        <v>0</v>
      </c>
      <c r="Q112" s="128">
        <v>0</v>
      </c>
      <c r="R112" s="128">
        <f>Q112*H112</f>
        <v>0</v>
      </c>
      <c r="S112" s="128">
        <v>0</v>
      </c>
      <c r="T112" s="129">
        <f>S112*H112</f>
        <v>0</v>
      </c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R112" s="130" t="s">
        <v>199</v>
      </c>
      <c r="AT112" s="130" t="s">
        <v>144</v>
      </c>
      <c r="AU112" s="130" t="s">
        <v>84</v>
      </c>
      <c r="AY112" s="16" t="s">
        <v>142</v>
      </c>
      <c r="BE112" s="131">
        <f>IF(N112="základní",J112,0)</f>
        <v>39600</v>
      </c>
      <c r="BF112" s="131">
        <f>IF(N112="snížená",J112,0)</f>
        <v>0</v>
      </c>
      <c r="BG112" s="131">
        <f>IF(N112="zákl. přenesená",J112,0)</f>
        <v>0</v>
      </c>
      <c r="BH112" s="131">
        <f>IF(N112="sníž. přenesená",J112,0)</f>
        <v>0</v>
      </c>
      <c r="BI112" s="131">
        <f>IF(N112="nulová",J112,0)</f>
        <v>0</v>
      </c>
      <c r="BJ112" s="16" t="s">
        <v>21</v>
      </c>
      <c r="BK112" s="131">
        <f>ROUND(I112*H112,2)</f>
        <v>39600</v>
      </c>
      <c r="BL112" s="16" t="s">
        <v>199</v>
      </c>
      <c r="BM112" s="130" t="s">
        <v>618</v>
      </c>
    </row>
    <row r="113" spans="1:65" s="2" customFormat="1" ht="16.5" customHeight="1">
      <c r="A113" s="25"/>
      <c r="B113" s="119"/>
      <c r="C113" s="120" t="s">
        <v>9</v>
      </c>
      <c r="D113" s="120" t="s">
        <v>144</v>
      </c>
      <c r="E113" s="121" t="s">
        <v>619</v>
      </c>
      <c r="F113" s="122" t="s">
        <v>620</v>
      </c>
      <c r="G113" s="123" t="s">
        <v>621</v>
      </c>
      <c r="H113" s="124">
        <v>2000</v>
      </c>
      <c r="I113" s="125">
        <v>8</v>
      </c>
      <c r="J113" s="125">
        <f>ROUND(I113*H113,2)</f>
        <v>16000</v>
      </c>
      <c r="K113" s="122" t="s">
        <v>3</v>
      </c>
      <c r="L113" s="26"/>
      <c r="M113" s="126" t="s">
        <v>3</v>
      </c>
      <c r="N113" s="127" t="s">
        <v>45</v>
      </c>
      <c r="O113" s="128">
        <v>0</v>
      </c>
      <c r="P113" s="128">
        <f>O113*H113</f>
        <v>0</v>
      </c>
      <c r="Q113" s="128">
        <v>0</v>
      </c>
      <c r="R113" s="128">
        <f>Q113*H113</f>
        <v>0</v>
      </c>
      <c r="S113" s="128">
        <v>0</v>
      </c>
      <c r="T113" s="129">
        <f>S113*H113</f>
        <v>0</v>
      </c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R113" s="130" t="s">
        <v>199</v>
      </c>
      <c r="AT113" s="130" t="s">
        <v>144</v>
      </c>
      <c r="AU113" s="130" t="s">
        <v>84</v>
      </c>
      <c r="AY113" s="16" t="s">
        <v>142</v>
      </c>
      <c r="BE113" s="131">
        <f>IF(N113="základní",J113,0)</f>
        <v>16000</v>
      </c>
      <c r="BF113" s="131">
        <f>IF(N113="snížená",J113,0)</f>
        <v>0</v>
      </c>
      <c r="BG113" s="131">
        <f>IF(N113="zákl. přenesená",J113,0)</f>
        <v>0</v>
      </c>
      <c r="BH113" s="131">
        <f>IF(N113="sníž. přenesená",J113,0)</f>
        <v>0</v>
      </c>
      <c r="BI113" s="131">
        <f>IF(N113="nulová",J113,0)</f>
        <v>0</v>
      </c>
      <c r="BJ113" s="16" t="s">
        <v>21</v>
      </c>
      <c r="BK113" s="131">
        <f>ROUND(I113*H113,2)</f>
        <v>16000</v>
      </c>
      <c r="BL113" s="16" t="s">
        <v>199</v>
      </c>
      <c r="BM113" s="130" t="s">
        <v>622</v>
      </c>
    </row>
    <row r="114" spans="1:65" s="12" customFormat="1" ht="22.8" customHeight="1">
      <c r="B114" s="107"/>
      <c r="D114" s="108" t="s">
        <v>73</v>
      </c>
      <c r="E114" s="117" t="s">
        <v>623</v>
      </c>
      <c r="F114" s="117" t="s">
        <v>624</v>
      </c>
      <c r="J114" s="118">
        <f>BK114</f>
        <v>231890</v>
      </c>
      <c r="L114" s="107"/>
      <c r="M114" s="111"/>
      <c r="N114" s="112"/>
      <c r="O114" s="112"/>
      <c r="P114" s="113">
        <f>SUM(P115:P126)</f>
        <v>0</v>
      </c>
      <c r="Q114" s="112"/>
      <c r="R114" s="113">
        <f>SUM(R115:R126)</f>
        <v>0</v>
      </c>
      <c r="S114" s="112"/>
      <c r="T114" s="114">
        <f>SUM(T115:T126)</f>
        <v>0</v>
      </c>
      <c r="AR114" s="108" t="s">
        <v>148</v>
      </c>
      <c r="AT114" s="115" t="s">
        <v>73</v>
      </c>
      <c r="AU114" s="115" t="s">
        <v>21</v>
      </c>
      <c r="AY114" s="108" t="s">
        <v>142</v>
      </c>
      <c r="BK114" s="116">
        <f>SUM(BK115:BK126)</f>
        <v>231890</v>
      </c>
    </row>
    <row r="115" spans="1:65" s="2" customFormat="1" ht="16.5" customHeight="1">
      <c r="A115" s="25"/>
      <c r="B115" s="119"/>
      <c r="C115" s="120" t="s">
        <v>227</v>
      </c>
      <c r="D115" s="120" t="s">
        <v>144</v>
      </c>
      <c r="E115" s="121" t="s">
        <v>625</v>
      </c>
      <c r="F115" s="122" t="s">
        <v>626</v>
      </c>
      <c r="G115" s="123" t="s">
        <v>577</v>
      </c>
      <c r="H115" s="124">
        <v>8</v>
      </c>
      <c r="I115" s="125">
        <v>380</v>
      </c>
      <c r="J115" s="125">
        <f>ROUND(I115*H115,2)</f>
        <v>3040</v>
      </c>
      <c r="K115" s="122" t="s">
        <v>3</v>
      </c>
      <c r="L115" s="26"/>
      <c r="M115" s="126" t="s">
        <v>3</v>
      </c>
      <c r="N115" s="127" t="s">
        <v>45</v>
      </c>
      <c r="O115" s="128">
        <v>0</v>
      </c>
      <c r="P115" s="128">
        <f>O115*H115</f>
        <v>0</v>
      </c>
      <c r="Q115" s="128">
        <v>0</v>
      </c>
      <c r="R115" s="128">
        <f>Q115*H115</f>
        <v>0</v>
      </c>
      <c r="S115" s="128">
        <v>0</v>
      </c>
      <c r="T115" s="129">
        <f>S115*H115</f>
        <v>0</v>
      </c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R115" s="130" t="s">
        <v>199</v>
      </c>
      <c r="AT115" s="130" t="s">
        <v>144</v>
      </c>
      <c r="AU115" s="130" t="s">
        <v>84</v>
      </c>
      <c r="AY115" s="16" t="s">
        <v>142</v>
      </c>
      <c r="BE115" s="131">
        <f>IF(N115="základní",J115,0)</f>
        <v>3040</v>
      </c>
      <c r="BF115" s="131">
        <f>IF(N115="snížená",J115,0)</f>
        <v>0</v>
      </c>
      <c r="BG115" s="131">
        <f>IF(N115="zákl. přenesená",J115,0)</f>
        <v>0</v>
      </c>
      <c r="BH115" s="131">
        <f>IF(N115="sníž. přenesená",J115,0)</f>
        <v>0</v>
      </c>
      <c r="BI115" s="131">
        <f>IF(N115="nulová",J115,0)</f>
        <v>0</v>
      </c>
      <c r="BJ115" s="16" t="s">
        <v>21</v>
      </c>
      <c r="BK115" s="131">
        <f>ROUND(I115*H115,2)</f>
        <v>3040</v>
      </c>
      <c r="BL115" s="16" t="s">
        <v>199</v>
      </c>
      <c r="BM115" s="130" t="s">
        <v>627</v>
      </c>
    </row>
    <row r="116" spans="1:65" s="13" customFormat="1">
      <c r="B116" s="136"/>
      <c r="D116" s="132" t="s">
        <v>152</v>
      </c>
      <c r="E116" s="137" t="s">
        <v>3</v>
      </c>
      <c r="F116" s="138" t="s">
        <v>628</v>
      </c>
      <c r="H116" s="139">
        <v>8</v>
      </c>
      <c r="L116" s="136"/>
      <c r="M116" s="140"/>
      <c r="N116" s="141"/>
      <c r="O116" s="141"/>
      <c r="P116" s="141"/>
      <c r="Q116" s="141"/>
      <c r="R116" s="141"/>
      <c r="S116" s="141"/>
      <c r="T116" s="142"/>
      <c r="AT116" s="137" t="s">
        <v>152</v>
      </c>
      <c r="AU116" s="137" t="s">
        <v>84</v>
      </c>
      <c r="AV116" s="13" t="s">
        <v>84</v>
      </c>
      <c r="AW116" s="13" t="s">
        <v>33</v>
      </c>
      <c r="AX116" s="13" t="s">
        <v>21</v>
      </c>
      <c r="AY116" s="137" t="s">
        <v>142</v>
      </c>
    </row>
    <row r="117" spans="1:65" s="2" customFormat="1" ht="21.75" customHeight="1">
      <c r="A117" s="25"/>
      <c r="B117" s="119"/>
      <c r="C117" s="120" t="s">
        <v>232</v>
      </c>
      <c r="D117" s="120" t="s">
        <v>144</v>
      </c>
      <c r="E117" s="121" t="s">
        <v>629</v>
      </c>
      <c r="F117" s="122" t="s">
        <v>630</v>
      </c>
      <c r="G117" s="123" t="s">
        <v>251</v>
      </c>
      <c r="H117" s="124">
        <v>90</v>
      </c>
      <c r="I117" s="125">
        <v>1990</v>
      </c>
      <c r="J117" s="125">
        <f>ROUND(I117*H117,2)</f>
        <v>179100</v>
      </c>
      <c r="K117" s="122" t="s">
        <v>3</v>
      </c>
      <c r="L117" s="26"/>
      <c r="M117" s="126" t="s">
        <v>3</v>
      </c>
      <c r="N117" s="127" t="s">
        <v>45</v>
      </c>
      <c r="O117" s="128">
        <v>0</v>
      </c>
      <c r="P117" s="128">
        <f>O117*H117</f>
        <v>0</v>
      </c>
      <c r="Q117" s="128">
        <v>0</v>
      </c>
      <c r="R117" s="128">
        <f>Q117*H117</f>
        <v>0</v>
      </c>
      <c r="S117" s="128">
        <v>0</v>
      </c>
      <c r="T117" s="129">
        <f>S117*H117</f>
        <v>0</v>
      </c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R117" s="130" t="s">
        <v>199</v>
      </c>
      <c r="AT117" s="130" t="s">
        <v>144</v>
      </c>
      <c r="AU117" s="130" t="s">
        <v>84</v>
      </c>
      <c r="AY117" s="16" t="s">
        <v>142</v>
      </c>
      <c r="BE117" s="131">
        <f>IF(N117="základní",J117,0)</f>
        <v>179100</v>
      </c>
      <c r="BF117" s="131">
        <f>IF(N117="snížená",J117,0)</f>
        <v>0</v>
      </c>
      <c r="BG117" s="131">
        <f>IF(N117="zákl. přenesená",J117,0)</f>
        <v>0</v>
      </c>
      <c r="BH117" s="131">
        <f>IF(N117="sníž. přenesená",J117,0)</f>
        <v>0</v>
      </c>
      <c r="BI117" s="131">
        <f>IF(N117="nulová",J117,0)</f>
        <v>0</v>
      </c>
      <c r="BJ117" s="16" t="s">
        <v>21</v>
      </c>
      <c r="BK117" s="131">
        <f>ROUND(I117*H117,2)</f>
        <v>179100</v>
      </c>
      <c r="BL117" s="16" t="s">
        <v>199</v>
      </c>
      <c r="BM117" s="130" t="s">
        <v>631</v>
      </c>
    </row>
    <row r="118" spans="1:65" s="13" customFormat="1" ht="20.399999999999999">
      <c r="B118" s="136"/>
      <c r="D118" s="132" t="s">
        <v>152</v>
      </c>
      <c r="E118" s="137" t="s">
        <v>3</v>
      </c>
      <c r="F118" s="138" t="s">
        <v>632</v>
      </c>
      <c r="H118" s="139">
        <v>90</v>
      </c>
      <c r="L118" s="136"/>
      <c r="M118" s="140"/>
      <c r="N118" s="141"/>
      <c r="O118" s="141"/>
      <c r="P118" s="141"/>
      <c r="Q118" s="141"/>
      <c r="R118" s="141"/>
      <c r="S118" s="141"/>
      <c r="T118" s="142"/>
      <c r="AT118" s="137" t="s">
        <v>152</v>
      </c>
      <c r="AU118" s="137" t="s">
        <v>84</v>
      </c>
      <c r="AV118" s="13" t="s">
        <v>84</v>
      </c>
      <c r="AW118" s="13" t="s">
        <v>33</v>
      </c>
      <c r="AX118" s="13" t="s">
        <v>21</v>
      </c>
      <c r="AY118" s="137" t="s">
        <v>142</v>
      </c>
    </row>
    <row r="119" spans="1:65" s="2" customFormat="1" ht="16.5" customHeight="1">
      <c r="A119" s="25"/>
      <c r="B119" s="119"/>
      <c r="C119" s="120" t="s">
        <v>237</v>
      </c>
      <c r="D119" s="120" t="s">
        <v>144</v>
      </c>
      <c r="E119" s="121" t="s">
        <v>633</v>
      </c>
      <c r="F119" s="122" t="s">
        <v>634</v>
      </c>
      <c r="G119" s="123" t="s">
        <v>251</v>
      </c>
      <c r="H119" s="124">
        <v>20</v>
      </c>
      <c r="I119" s="125">
        <v>1800</v>
      </c>
      <c r="J119" s="125">
        <f>ROUND(I119*H119,2)</f>
        <v>36000</v>
      </c>
      <c r="K119" s="122" t="s">
        <v>3</v>
      </c>
      <c r="L119" s="26"/>
      <c r="M119" s="126" t="s">
        <v>3</v>
      </c>
      <c r="N119" s="127" t="s">
        <v>45</v>
      </c>
      <c r="O119" s="128">
        <v>0</v>
      </c>
      <c r="P119" s="128">
        <f>O119*H119</f>
        <v>0</v>
      </c>
      <c r="Q119" s="128">
        <v>0</v>
      </c>
      <c r="R119" s="128">
        <f>Q119*H119</f>
        <v>0</v>
      </c>
      <c r="S119" s="128">
        <v>0</v>
      </c>
      <c r="T119" s="129">
        <f>S119*H119</f>
        <v>0</v>
      </c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R119" s="130" t="s">
        <v>199</v>
      </c>
      <c r="AT119" s="130" t="s">
        <v>144</v>
      </c>
      <c r="AU119" s="130" t="s">
        <v>84</v>
      </c>
      <c r="AY119" s="16" t="s">
        <v>142</v>
      </c>
      <c r="BE119" s="131">
        <f>IF(N119="základní",J119,0)</f>
        <v>36000</v>
      </c>
      <c r="BF119" s="131">
        <f>IF(N119="snížená",J119,0)</f>
        <v>0</v>
      </c>
      <c r="BG119" s="131">
        <f>IF(N119="zákl. přenesená",J119,0)</f>
        <v>0</v>
      </c>
      <c r="BH119" s="131">
        <f>IF(N119="sníž. přenesená",J119,0)</f>
        <v>0</v>
      </c>
      <c r="BI119" s="131">
        <f>IF(N119="nulová",J119,0)</f>
        <v>0</v>
      </c>
      <c r="BJ119" s="16" t="s">
        <v>21</v>
      </c>
      <c r="BK119" s="131">
        <f>ROUND(I119*H119,2)</f>
        <v>36000</v>
      </c>
      <c r="BL119" s="16" t="s">
        <v>199</v>
      </c>
      <c r="BM119" s="130" t="s">
        <v>635</v>
      </c>
    </row>
    <row r="120" spans="1:65" s="13" customFormat="1" ht="20.399999999999999">
      <c r="B120" s="136"/>
      <c r="D120" s="132" t="s">
        <v>152</v>
      </c>
      <c r="E120" s="137" t="s">
        <v>3</v>
      </c>
      <c r="F120" s="138" t="s">
        <v>636</v>
      </c>
      <c r="H120" s="139">
        <v>20</v>
      </c>
      <c r="L120" s="136"/>
      <c r="M120" s="140"/>
      <c r="N120" s="141"/>
      <c r="O120" s="141"/>
      <c r="P120" s="141"/>
      <c r="Q120" s="141"/>
      <c r="R120" s="141"/>
      <c r="S120" s="141"/>
      <c r="T120" s="142"/>
      <c r="AT120" s="137" t="s">
        <v>152</v>
      </c>
      <c r="AU120" s="137" t="s">
        <v>84</v>
      </c>
      <c r="AV120" s="13" t="s">
        <v>84</v>
      </c>
      <c r="AW120" s="13" t="s">
        <v>33</v>
      </c>
      <c r="AX120" s="13" t="s">
        <v>21</v>
      </c>
      <c r="AY120" s="137" t="s">
        <v>142</v>
      </c>
    </row>
    <row r="121" spans="1:65" s="2" customFormat="1" ht="21.75" customHeight="1">
      <c r="A121" s="25"/>
      <c r="B121" s="119"/>
      <c r="C121" s="120" t="s">
        <v>242</v>
      </c>
      <c r="D121" s="120" t="s">
        <v>144</v>
      </c>
      <c r="E121" s="121" t="s">
        <v>637</v>
      </c>
      <c r="F121" s="122" t="s">
        <v>638</v>
      </c>
      <c r="G121" s="123" t="s">
        <v>577</v>
      </c>
      <c r="H121" s="124">
        <v>2</v>
      </c>
      <c r="I121" s="125">
        <v>900</v>
      </c>
      <c r="J121" s="125">
        <f>ROUND(I121*H121,2)</f>
        <v>1800</v>
      </c>
      <c r="K121" s="122" t="s">
        <v>3</v>
      </c>
      <c r="L121" s="26"/>
      <c r="M121" s="126" t="s">
        <v>3</v>
      </c>
      <c r="N121" s="127" t="s">
        <v>45</v>
      </c>
      <c r="O121" s="128">
        <v>0</v>
      </c>
      <c r="P121" s="128">
        <f>O121*H121</f>
        <v>0</v>
      </c>
      <c r="Q121" s="128">
        <v>0</v>
      </c>
      <c r="R121" s="128">
        <f>Q121*H121</f>
        <v>0</v>
      </c>
      <c r="S121" s="128">
        <v>0</v>
      </c>
      <c r="T121" s="129">
        <f>S121*H121</f>
        <v>0</v>
      </c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R121" s="130" t="s">
        <v>199</v>
      </c>
      <c r="AT121" s="130" t="s">
        <v>144</v>
      </c>
      <c r="AU121" s="130" t="s">
        <v>84</v>
      </c>
      <c r="AY121" s="16" t="s">
        <v>142</v>
      </c>
      <c r="BE121" s="131">
        <f>IF(N121="základní",J121,0)</f>
        <v>1800</v>
      </c>
      <c r="BF121" s="131">
        <f>IF(N121="snížená",J121,0)</f>
        <v>0</v>
      </c>
      <c r="BG121" s="131">
        <f>IF(N121="zákl. přenesená",J121,0)</f>
        <v>0</v>
      </c>
      <c r="BH121" s="131">
        <f>IF(N121="sníž. přenesená",J121,0)</f>
        <v>0</v>
      </c>
      <c r="BI121" s="131">
        <f>IF(N121="nulová",J121,0)</f>
        <v>0</v>
      </c>
      <c r="BJ121" s="16" t="s">
        <v>21</v>
      </c>
      <c r="BK121" s="131">
        <f>ROUND(I121*H121,2)</f>
        <v>1800</v>
      </c>
      <c r="BL121" s="16" t="s">
        <v>199</v>
      </c>
      <c r="BM121" s="130" t="s">
        <v>639</v>
      </c>
    </row>
    <row r="122" spans="1:65" s="13" customFormat="1">
      <c r="B122" s="136"/>
      <c r="D122" s="132" t="s">
        <v>152</v>
      </c>
      <c r="E122" s="137" t="s">
        <v>3</v>
      </c>
      <c r="F122" s="138" t="s">
        <v>640</v>
      </c>
      <c r="H122" s="139">
        <v>2</v>
      </c>
      <c r="L122" s="136"/>
      <c r="M122" s="140"/>
      <c r="N122" s="141"/>
      <c r="O122" s="141"/>
      <c r="P122" s="141"/>
      <c r="Q122" s="141"/>
      <c r="R122" s="141"/>
      <c r="S122" s="141"/>
      <c r="T122" s="142"/>
      <c r="AT122" s="137" t="s">
        <v>152</v>
      </c>
      <c r="AU122" s="137" t="s">
        <v>84</v>
      </c>
      <c r="AV122" s="13" t="s">
        <v>84</v>
      </c>
      <c r="AW122" s="13" t="s">
        <v>33</v>
      </c>
      <c r="AX122" s="13" t="s">
        <v>21</v>
      </c>
      <c r="AY122" s="137" t="s">
        <v>142</v>
      </c>
    </row>
    <row r="123" spans="1:65" s="2" customFormat="1" ht="16.5" customHeight="1">
      <c r="A123" s="25"/>
      <c r="B123" s="119"/>
      <c r="C123" s="120" t="s">
        <v>248</v>
      </c>
      <c r="D123" s="120" t="s">
        <v>144</v>
      </c>
      <c r="E123" s="121" t="s">
        <v>641</v>
      </c>
      <c r="F123" s="122" t="s">
        <v>642</v>
      </c>
      <c r="G123" s="123" t="s">
        <v>251</v>
      </c>
      <c r="H123" s="124">
        <v>110</v>
      </c>
      <c r="I123" s="125">
        <v>50</v>
      </c>
      <c r="J123" s="125">
        <f>ROUND(I123*H123,2)</f>
        <v>5500</v>
      </c>
      <c r="K123" s="122" t="s">
        <v>3</v>
      </c>
      <c r="L123" s="26"/>
      <c r="M123" s="126" t="s">
        <v>3</v>
      </c>
      <c r="N123" s="127" t="s">
        <v>45</v>
      </c>
      <c r="O123" s="128">
        <v>0</v>
      </c>
      <c r="P123" s="128">
        <f>O123*H123</f>
        <v>0</v>
      </c>
      <c r="Q123" s="128">
        <v>0</v>
      </c>
      <c r="R123" s="128">
        <f>Q123*H123</f>
        <v>0</v>
      </c>
      <c r="S123" s="128">
        <v>0</v>
      </c>
      <c r="T123" s="129">
        <f>S123*H123</f>
        <v>0</v>
      </c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R123" s="130" t="s">
        <v>199</v>
      </c>
      <c r="AT123" s="130" t="s">
        <v>144</v>
      </c>
      <c r="AU123" s="130" t="s">
        <v>84</v>
      </c>
      <c r="AY123" s="16" t="s">
        <v>142</v>
      </c>
      <c r="BE123" s="131">
        <f>IF(N123="základní",J123,0)</f>
        <v>5500</v>
      </c>
      <c r="BF123" s="131">
        <f>IF(N123="snížená",J123,0)</f>
        <v>0</v>
      </c>
      <c r="BG123" s="131">
        <f>IF(N123="zákl. přenesená",J123,0)</f>
        <v>0</v>
      </c>
      <c r="BH123" s="131">
        <f>IF(N123="sníž. přenesená",J123,0)</f>
        <v>0</v>
      </c>
      <c r="BI123" s="131">
        <f>IF(N123="nulová",J123,0)</f>
        <v>0</v>
      </c>
      <c r="BJ123" s="16" t="s">
        <v>21</v>
      </c>
      <c r="BK123" s="131">
        <f>ROUND(I123*H123,2)</f>
        <v>5500</v>
      </c>
      <c r="BL123" s="16" t="s">
        <v>199</v>
      </c>
      <c r="BM123" s="130" t="s">
        <v>643</v>
      </c>
    </row>
    <row r="124" spans="1:65" s="13" customFormat="1">
      <c r="B124" s="136"/>
      <c r="D124" s="132" t="s">
        <v>152</v>
      </c>
      <c r="E124" s="137" t="s">
        <v>3</v>
      </c>
      <c r="F124" s="138" t="s">
        <v>644</v>
      </c>
      <c r="H124" s="139">
        <v>110</v>
      </c>
      <c r="L124" s="136"/>
      <c r="M124" s="140"/>
      <c r="N124" s="141"/>
      <c r="O124" s="141"/>
      <c r="P124" s="141"/>
      <c r="Q124" s="141"/>
      <c r="R124" s="141"/>
      <c r="S124" s="141"/>
      <c r="T124" s="142"/>
      <c r="AT124" s="137" t="s">
        <v>152</v>
      </c>
      <c r="AU124" s="137" t="s">
        <v>84</v>
      </c>
      <c r="AV124" s="13" t="s">
        <v>84</v>
      </c>
      <c r="AW124" s="13" t="s">
        <v>33</v>
      </c>
      <c r="AX124" s="13" t="s">
        <v>21</v>
      </c>
      <c r="AY124" s="137" t="s">
        <v>142</v>
      </c>
    </row>
    <row r="125" spans="1:65" s="2" customFormat="1" ht="16.5" customHeight="1">
      <c r="A125" s="25"/>
      <c r="B125" s="119"/>
      <c r="C125" s="120" t="s">
        <v>8</v>
      </c>
      <c r="D125" s="120" t="s">
        <v>144</v>
      </c>
      <c r="E125" s="121" t="s">
        <v>645</v>
      </c>
      <c r="F125" s="122" t="s">
        <v>646</v>
      </c>
      <c r="G125" s="123" t="s">
        <v>621</v>
      </c>
      <c r="H125" s="124">
        <v>150</v>
      </c>
      <c r="I125" s="125">
        <v>35</v>
      </c>
      <c r="J125" s="125">
        <f>ROUND(I125*H125,2)</f>
        <v>5250</v>
      </c>
      <c r="K125" s="122" t="s">
        <v>3</v>
      </c>
      <c r="L125" s="26"/>
      <c r="M125" s="126" t="s">
        <v>3</v>
      </c>
      <c r="N125" s="127" t="s">
        <v>45</v>
      </c>
      <c r="O125" s="128">
        <v>0</v>
      </c>
      <c r="P125" s="128">
        <f>O125*H125</f>
        <v>0</v>
      </c>
      <c r="Q125" s="128">
        <v>0</v>
      </c>
      <c r="R125" s="128">
        <f>Q125*H125</f>
        <v>0</v>
      </c>
      <c r="S125" s="128">
        <v>0</v>
      </c>
      <c r="T125" s="129">
        <f>S125*H125</f>
        <v>0</v>
      </c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R125" s="130" t="s">
        <v>199</v>
      </c>
      <c r="AT125" s="130" t="s">
        <v>144</v>
      </c>
      <c r="AU125" s="130" t="s">
        <v>84</v>
      </c>
      <c r="AY125" s="16" t="s">
        <v>142</v>
      </c>
      <c r="BE125" s="131">
        <f>IF(N125="základní",J125,0)</f>
        <v>5250</v>
      </c>
      <c r="BF125" s="131">
        <f>IF(N125="snížená",J125,0)</f>
        <v>0</v>
      </c>
      <c r="BG125" s="131">
        <f>IF(N125="zákl. přenesená",J125,0)</f>
        <v>0</v>
      </c>
      <c r="BH125" s="131">
        <f>IF(N125="sníž. přenesená",J125,0)</f>
        <v>0</v>
      </c>
      <c r="BI125" s="131">
        <f>IF(N125="nulová",J125,0)</f>
        <v>0</v>
      </c>
      <c r="BJ125" s="16" t="s">
        <v>21</v>
      </c>
      <c r="BK125" s="131">
        <f>ROUND(I125*H125,2)</f>
        <v>5250</v>
      </c>
      <c r="BL125" s="16" t="s">
        <v>199</v>
      </c>
      <c r="BM125" s="130" t="s">
        <v>647</v>
      </c>
    </row>
    <row r="126" spans="1:65" s="2" customFormat="1" ht="16.5" customHeight="1">
      <c r="A126" s="25"/>
      <c r="B126" s="119"/>
      <c r="C126" s="120" t="s">
        <v>261</v>
      </c>
      <c r="D126" s="120" t="s">
        <v>144</v>
      </c>
      <c r="E126" s="121" t="s">
        <v>648</v>
      </c>
      <c r="F126" s="122" t="s">
        <v>649</v>
      </c>
      <c r="G126" s="123" t="s">
        <v>621</v>
      </c>
      <c r="H126" s="124">
        <v>150</v>
      </c>
      <c r="I126" s="125">
        <v>8</v>
      </c>
      <c r="J126" s="125">
        <f>ROUND(I126*H126,2)</f>
        <v>1200</v>
      </c>
      <c r="K126" s="122" t="s">
        <v>3</v>
      </c>
      <c r="L126" s="26"/>
      <c r="M126" s="162" t="s">
        <v>3</v>
      </c>
      <c r="N126" s="163" t="s">
        <v>45</v>
      </c>
      <c r="O126" s="164">
        <v>0</v>
      </c>
      <c r="P126" s="164">
        <f>O126*H126</f>
        <v>0</v>
      </c>
      <c r="Q126" s="164">
        <v>0</v>
      </c>
      <c r="R126" s="164">
        <f>Q126*H126</f>
        <v>0</v>
      </c>
      <c r="S126" s="164">
        <v>0</v>
      </c>
      <c r="T126" s="165">
        <f>S126*H126</f>
        <v>0</v>
      </c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R126" s="130" t="s">
        <v>199</v>
      </c>
      <c r="AT126" s="130" t="s">
        <v>144</v>
      </c>
      <c r="AU126" s="130" t="s">
        <v>84</v>
      </c>
      <c r="AY126" s="16" t="s">
        <v>142</v>
      </c>
      <c r="BE126" s="131">
        <f>IF(N126="základní",J126,0)</f>
        <v>1200</v>
      </c>
      <c r="BF126" s="131">
        <f>IF(N126="snížená",J126,0)</f>
        <v>0</v>
      </c>
      <c r="BG126" s="131">
        <f>IF(N126="zákl. přenesená",J126,0)</f>
        <v>0</v>
      </c>
      <c r="BH126" s="131">
        <f>IF(N126="sníž. přenesená",J126,0)</f>
        <v>0</v>
      </c>
      <c r="BI126" s="131">
        <f>IF(N126="nulová",J126,0)</f>
        <v>0</v>
      </c>
      <c r="BJ126" s="16" t="s">
        <v>21</v>
      </c>
      <c r="BK126" s="131">
        <f>ROUND(I126*H126,2)</f>
        <v>1200</v>
      </c>
      <c r="BL126" s="16" t="s">
        <v>199</v>
      </c>
      <c r="BM126" s="130" t="s">
        <v>650</v>
      </c>
    </row>
    <row r="127" spans="1:65" s="2" customFormat="1" ht="6.9" customHeight="1">
      <c r="A127" s="25"/>
      <c r="B127" s="34"/>
      <c r="C127" s="35"/>
      <c r="D127" s="35"/>
      <c r="E127" s="35"/>
      <c r="F127" s="35"/>
      <c r="G127" s="35"/>
      <c r="H127" s="35"/>
      <c r="I127" s="35"/>
      <c r="J127" s="35"/>
      <c r="K127" s="35"/>
      <c r="L127" s="26"/>
      <c r="M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</row>
  </sheetData>
  <autoFilter ref="C84:K126"/>
  <mergeCells count="8">
    <mergeCell ref="E75:H75"/>
    <mergeCell ref="E77:H77"/>
    <mergeCell ref="L2:V2"/>
    <mergeCell ref="E7:H7"/>
    <mergeCell ref="E9:H9"/>
    <mergeCell ref="E27:H27"/>
    <mergeCell ref="E48:H48"/>
    <mergeCell ref="E50:H50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02"/>
  <sheetViews>
    <sheetView showGridLines="0" topLeftCell="F1" workbookViewId="0">
      <selection activeCell="L1" sqref="L1:BZ1048576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" style="1" customWidth="1"/>
    <col min="8" max="8" width="11.42578125" style="1" customWidth="1"/>
    <col min="9" max="11" width="20.140625" style="1" customWidth="1"/>
    <col min="12" max="12" width="9.28515625" style="1" hidden="1" customWidth="1"/>
    <col min="13" max="13" width="10.85546875" style="1" hidden="1" customWidth="1"/>
    <col min="14" max="14" width="9.28515625" style="1" hidden="1" customWidth="1"/>
    <col min="15" max="20" width="14.140625" style="1" hidden="1" customWidth="1"/>
    <col min="21" max="21" width="16.28515625" style="1" hidden="1" customWidth="1"/>
    <col min="22" max="22" width="12.28515625" style="1" hidden="1" customWidth="1"/>
    <col min="23" max="23" width="16.28515625" style="1" hidden="1" customWidth="1"/>
    <col min="24" max="24" width="12.28515625" style="1" hidden="1" customWidth="1"/>
    <col min="25" max="25" width="15" style="1" hidden="1" customWidth="1"/>
    <col min="26" max="26" width="11" style="1" hidden="1" customWidth="1"/>
    <col min="27" max="27" width="15" style="1" hidden="1" customWidth="1"/>
    <col min="28" max="28" width="16.28515625" style="1" hidden="1" customWidth="1"/>
    <col min="29" max="29" width="11" style="1" hidden="1" customWidth="1"/>
    <col min="30" max="30" width="15" style="1" hidden="1" customWidth="1"/>
    <col min="31" max="31" width="16.28515625" style="1" hidden="1" customWidth="1"/>
    <col min="32" max="43" width="0" hidden="1" customWidth="1"/>
    <col min="44" max="65" width="9.28515625" style="1" hidden="1" customWidth="1"/>
    <col min="66" max="78" width="0" hidden="1" customWidth="1"/>
  </cols>
  <sheetData>
    <row r="1" spans="1:46">
      <c r="A1" s="70"/>
    </row>
    <row r="2" spans="1:46" s="1" customFormat="1" ht="36.9" customHeight="1">
      <c r="L2" s="358" t="s">
        <v>6</v>
      </c>
      <c r="M2" s="359"/>
      <c r="N2" s="359"/>
      <c r="O2" s="359"/>
      <c r="P2" s="359"/>
      <c r="Q2" s="359"/>
      <c r="R2" s="359"/>
      <c r="S2" s="359"/>
      <c r="T2" s="359"/>
      <c r="U2" s="359"/>
      <c r="V2" s="359"/>
      <c r="AT2" s="16" t="s">
        <v>102</v>
      </c>
    </row>
    <row r="3" spans="1:46" s="1" customFormat="1" ht="6.9" hidden="1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</row>
    <row r="4" spans="1:46" s="1" customFormat="1" ht="24.9" hidden="1" customHeight="1">
      <c r="B4" s="19"/>
      <c r="D4" s="20" t="s">
        <v>110</v>
      </c>
      <c r="L4" s="19"/>
      <c r="M4" s="71" t="s">
        <v>11</v>
      </c>
      <c r="AT4" s="16" t="s">
        <v>4</v>
      </c>
    </row>
    <row r="5" spans="1:46" s="1" customFormat="1" ht="6.9" hidden="1" customHeight="1">
      <c r="B5" s="19"/>
      <c r="L5" s="19"/>
    </row>
    <row r="6" spans="1:46" s="1" customFormat="1" ht="12" hidden="1" customHeight="1">
      <c r="B6" s="19"/>
      <c r="D6" s="22" t="s">
        <v>15</v>
      </c>
      <c r="L6" s="19"/>
    </row>
    <row r="7" spans="1:46" s="1" customFormat="1" ht="23.25" hidden="1" customHeight="1">
      <c r="B7" s="19"/>
      <c r="E7" s="400" t="str">
        <f>'Rekapitulace stavby'!K6</f>
        <v>Nápravná opatření k odvrácení škod způsobených vlivem staré ekologické zátěže bývalé skládky Vlčí důl v k.ú. Zásmuky</v>
      </c>
      <c r="F7" s="401"/>
      <c r="G7" s="401"/>
      <c r="H7" s="401"/>
      <c r="L7" s="19"/>
    </row>
    <row r="8" spans="1:46" s="2" customFormat="1" ht="12" hidden="1" customHeight="1">
      <c r="A8" s="25"/>
      <c r="B8" s="26"/>
      <c r="C8" s="25"/>
      <c r="D8" s="22" t="s">
        <v>111</v>
      </c>
      <c r="E8" s="25"/>
      <c r="F8" s="25"/>
      <c r="G8" s="25"/>
      <c r="H8" s="25"/>
      <c r="I8" s="25"/>
      <c r="J8" s="25"/>
      <c r="K8" s="25"/>
      <c r="L8" s="72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</row>
    <row r="9" spans="1:46" s="2" customFormat="1" ht="24.75" hidden="1" customHeight="1">
      <c r="A9" s="25"/>
      <c r="B9" s="26"/>
      <c r="C9" s="25"/>
      <c r="D9" s="25"/>
      <c r="E9" s="402" t="s">
        <v>651</v>
      </c>
      <c r="F9" s="403"/>
      <c r="G9" s="403"/>
      <c r="H9" s="403"/>
      <c r="I9" s="25"/>
      <c r="J9" s="25"/>
      <c r="K9" s="25"/>
      <c r="L9" s="72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46" s="2" customFormat="1" hidden="1">
      <c r="A10" s="25"/>
      <c r="B10" s="26"/>
      <c r="C10" s="25"/>
      <c r="D10" s="25"/>
      <c r="E10" s="25"/>
      <c r="F10" s="25"/>
      <c r="G10" s="25"/>
      <c r="H10" s="25"/>
      <c r="I10" s="25"/>
      <c r="J10" s="25"/>
      <c r="K10" s="25"/>
      <c r="L10" s="72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</row>
    <row r="11" spans="1:46" s="2" customFormat="1" ht="12" hidden="1" customHeight="1">
      <c r="A11" s="25"/>
      <c r="B11" s="26"/>
      <c r="C11" s="25"/>
      <c r="D11" s="22" t="s">
        <v>18</v>
      </c>
      <c r="E11" s="25"/>
      <c r="F11" s="21" t="s">
        <v>103</v>
      </c>
      <c r="G11" s="25"/>
      <c r="H11" s="25"/>
      <c r="I11" s="22" t="s">
        <v>19</v>
      </c>
      <c r="J11" s="21" t="s">
        <v>20</v>
      </c>
      <c r="K11" s="25"/>
      <c r="L11" s="72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</row>
    <row r="12" spans="1:46" s="2" customFormat="1" ht="12" hidden="1" customHeight="1">
      <c r="A12" s="25"/>
      <c r="B12" s="26"/>
      <c r="C12" s="25"/>
      <c r="D12" s="22" t="s">
        <v>22</v>
      </c>
      <c r="E12" s="25"/>
      <c r="F12" s="21" t="s">
        <v>23</v>
      </c>
      <c r="G12" s="25"/>
      <c r="H12" s="25"/>
      <c r="I12" s="22" t="s">
        <v>24</v>
      </c>
      <c r="J12" s="40" t="str">
        <f>'Rekapitulace stavby'!AN8</f>
        <v>20. 5. 2016</v>
      </c>
      <c r="K12" s="25"/>
      <c r="L12" s="72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</row>
    <row r="13" spans="1:46" s="2" customFormat="1" ht="10.8" hidden="1" customHeight="1">
      <c r="A13" s="25"/>
      <c r="B13" s="26"/>
      <c r="C13" s="25"/>
      <c r="D13" s="25"/>
      <c r="E13" s="25"/>
      <c r="F13" s="25"/>
      <c r="G13" s="25"/>
      <c r="H13" s="25"/>
      <c r="I13" s="25"/>
      <c r="J13" s="25"/>
      <c r="K13" s="25"/>
      <c r="L13" s="72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</row>
    <row r="14" spans="1:46" s="2" customFormat="1" ht="12" hidden="1" customHeight="1">
      <c r="A14" s="25"/>
      <c r="B14" s="26"/>
      <c r="C14" s="25"/>
      <c r="D14" s="22" t="s">
        <v>28</v>
      </c>
      <c r="E14" s="25"/>
      <c r="F14" s="25"/>
      <c r="G14" s="25"/>
      <c r="H14" s="25"/>
      <c r="I14" s="22" t="s">
        <v>29</v>
      </c>
      <c r="J14" s="21" t="s">
        <v>3</v>
      </c>
      <c r="K14" s="25"/>
      <c r="L14" s="72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</row>
    <row r="15" spans="1:46" s="2" customFormat="1" ht="18" hidden="1" customHeight="1">
      <c r="A15" s="25"/>
      <c r="B15" s="26"/>
      <c r="C15" s="25"/>
      <c r="D15" s="25"/>
      <c r="E15" s="21" t="s">
        <v>23</v>
      </c>
      <c r="F15" s="25"/>
      <c r="G15" s="25"/>
      <c r="H15" s="25"/>
      <c r="I15" s="22" t="s">
        <v>30</v>
      </c>
      <c r="J15" s="21" t="s">
        <v>3</v>
      </c>
      <c r="K15" s="25"/>
      <c r="L15" s="72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</row>
    <row r="16" spans="1:46" s="2" customFormat="1" ht="6.9" hidden="1" customHeight="1">
      <c r="A16" s="25"/>
      <c r="B16" s="26"/>
      <c r="C16" s="25"/>
      <c r="D16" s="25"/>
      <c r="E16" s="25"/>
      <c r="F16" s="25"/>
      <c r="G16" s="25"/>
      <c r="H16" s="25"/>
      <c r="I16" s="25"/>
      <c r="J16" s="25"/>
      <c r="K16" s="25"/>
      <c r="L16" s="72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</row>
    <row r="17" spans="1:31" s="2" customFormat="1" ht="12" hidden="1" customHeight="1">
      <c r="A17" s="25"/>
      <c r="B17" s="26"/>
      <c r="C17" s="25"/>
      <c r="D17" s="22" t="s">
        <v>31</v>
      </c>
      <c r="E17" s="25"/>
      <c r="F17" s="25"/>
      <c r="G17" s="25"/>
      <c r="H17" s="25"/>
      <c r="I17" s="22" t="s">
        <v>29</v>
      </c>
      <c r="J17" s="21" t="s">
        <v>3</v>
      </c>
      <c r="K17" s="25"/>
      <c r="L17" s="72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</row>
    <row r="18" spans="1:31" s="2" customFormat="1" ht="18" hidden="1" customHeight="1">
      <c r="A18" s="25"/>
      <c r="B18" s="26"/>
      <c r="C18" s="25"/>
      <c r="D18" s="25"/>
      <c r="E18" s="21" t="s">
        <v>32</v>
      </c>
      <c r="F18" s="25"/>
      <c r="G18" s="25"/>
      <c r="H18" s="25"/>
      <c r="I18" s="22" t="s">
        <v>30</v>
      </c>
      <c r="J18" s="21" t="s">
        <v>3</v>
      </c>
      <c r="K18" s="25"/>
      <c r="L18" s="72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</row>
    <row r="19" spans="1:31" s="2" customFormat="1" ht="6.9" hidden="1" customHeight="1">
      <c r="A19" s="25"/>
      <c r="B19" s="26"/>
      <c r="C19" s="25"/>
      <c r="D19" s="25"/>
      <c r="E19" s="25"/>
      <c r="F19" s="25"/>
      <c r="G19" s="25"/>
      <c r="H19" s="25"/>
      <c r="I19" s="25"/>
      <c r="J19" s="25"/>
      <c r="K19" s="25"/>
      <c r="L19" s="72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</row>
    <row r="20" spans="1:31" s="2" customFormat="1" ht="12" hidden="1" customHeight="1">
      <c r="A20" s="25"/>
      <c r="B20" s="26"/>
      <c r="C20" s="25"/>
      <c r="D20" s="22" t="s">
        <v>34</v>
      </c>
      <c r="E20" s="25"/>
      <c r="F20" s="25"/>
      <c r="G20" s="25"/>
      <c r="H20" s="25"/>
      <c r="I20" s="22" t="s">
        <v>29</v>
      </c>
      <c r="J20" s="21" t="s">
        <v>113</v>
      </c>
      <c r="K20" s="25"/>
      <c r="L20" s="72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</row>
    <row r="21" spans="1:31" s="2" customFormat="1" ht="18" hidden="1" customHeight="1">
      <c r="A21" s="25"/>
      <c r="B21" s="26"/>
      <c r="C21" s="25"/>
      <c r="D21" s="25"/>
      <c r="E21" s="21" t="s">
        <v>114</v>
      </c>
      <c r="F21" s="25"/>
      <c r="G21" s="25"/>
      <c r="H21" s="25"/>
      <c r="I21" s="22" t="s">
        <v>30</v>
      </c>
      <c r="J21" s="21" t="s">
        <v>115</v>
      </c>
      <c r="K21" s="25"/>
      <c r="L21" s="72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</row>
    <row r="22" spans="1:31" s="2" customFormat="1" ht="6.9" hidden="1" customHeight="1">
      <c r="A22" s="25"/>
      <c r="B22" s="26"/>
      <c r="C22" s="25"/>
      <c r="D22" s="25"/>
      <c r="E22" s="25"/>
      <c r="F22" s="25"/>
      <c r="G22" s="25"/>
      <c r="H22" s="25"/>
      <c r="I22" s="25"/>
      <c r="J22" s="25"/>
      <c r="K22" s="25"/>
      <c r="L22" s="72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</row>
    <row r="23" spans="1:31" s="2" customFormat="1" ht="12" hidden="1" customHeight="1">
      <c r="A23" s="25"/>
      <c r="B23" s="26"/>
      <c r="C23" s="25"/>
      <c r="D23" s="22" t="s">
        <v>37</v>
      </c>
      <c r="E23" s="25"/>
      <c r="F23" s="25"/>
      <c r="G23" s="25"/>
      <c r="H23" s="25"/>
      <c r="I23" s="22" t="s">
        <v>29</v>
      </c>
      <c r="J23" s="21" t="str">
        <f>IF('Rekapitulace stavby'!AN19="","",'Rekapitulace stavby'!AN19)</f>
        <v/>
      </c>
      <c r="K23" s="25"/>
      <c r="L23" s="72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</row>
    <row r="24" spans="1:31" s="2" customFormat="1" ht="18" hidden="1" customHeight="1">
      <c r="A24" s="25"/>
      <c r="B24" s="26"/>
      <c r="C24" s="25"/>
      <c r="D24" s="25"/>
      <c r="E24" s="21" t="str">
        <f>IF('Rekapitulace stavby'!E20="","",'Rekapitulace stavby'!E20)</f>
        <v xml:space="preserve"> </v>
      </c>
      <c r="F24" s="25"/>
      <c r="G24" s="25"/>
      <c r="H24" s="25"/>
      <c r="I24" s="22" t="s">
        <v>30</v>
      </c>
      <c r="J24" s="21" t="str">
        <f>IF('Rekapitulace stavby'!AN20="","",'Rekapitulace stavby'!AN20)</f>
        <v/>
      </c>
      <c r="K24" s="25"/>
      <c r="L24" s="72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</row>
    <row r="25" spans="1:31" s="2" customFormat="1" ht="6.9" hidden="1" customHeight="1">
      <c r="A25" s="25"/>
      <c r="B25" s="26"/>
      <c r="C25" s="25"/>
      <c r="D25" s="25"/>
      <c r="E25" s="25"/>
      <c r="F25" s="25"/>
      <c r="G25" s="25"/>
      <c r="H25" s="25"/>
      <c r="I25" s="25"/>
      <c r="J25" s="25"/>
      <c r="K25" s="25"/>
      <c r="L25" s="72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s="2" customFormat="1" ht="12" hidden="1" customHeight="1">
      <c r="A26" s="25"/>
      <c r="B26" s="26"/>
      <c r="C26" s="25"/>
      <c r="D26" s="22" t="s">
        <v>39</v>
      </c>
      <c r="E26" s="25"/>
      <c r="F26" s="25"/>
      <c r="G26" s="25"/>
      <c r="H26" s="25"/>
      <c r="I26" s="25"/>
      <c r="J26" s="25"/>
      <c r="K26" s="25"/>
      <c r="L26" s="72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</row>
    <row r="27" spans="1:31" s="8" customFormat="1" ht="16.5" hidden="1" customHeight="1">
      <c r="A27" s="73"/>
      <c r="B27" s="74"/>
      <c r="C27" s="73"/>
      <c r="D27" s="73"/>
      <c r="E27" s="404" t="s">
        <v>3</v>
      </c>
      <c r="F27" s="404"/>
      <c r="G27" s="404"/>
      <c r="H27" s="404"/>
      <c r="I27" s="73"/>
      <c r="J27" s="73"/>
      <c r="K27" s="73"/>
      <c r="L27" s="75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</row>
    <row r="28" spans="1:31" s="2" customFormat="1" ht="6.9" hidden="1" customHeight="1">
      <c r="A28" s="25"/>
      <c r="B28" s="26"/>
      <c r="C28" s="25"/>
      <c r="D28" s="25"/>
      <c r="E28" s="25"/>
      <c r="F28" s="25"/>
      <c r="G28" s="25"/>
      <c r="H28" s="25"/>
      <c r="I28" s="25"/>
      <c r="J28" s="25"/>
      <c r="K28" s="25"/>
      <c r="L28" s="72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s="2" customFormat="1" ht="6.9" hidden="1" customHeight="1">
      <c r="A29" s="25"/>
      <c r="B29" s="26"/>
      <c r="C29" s="25"/>
      <c r="D29" s="51"/>
      <c r="E29" s="51"/>
      <c r="F29" s="51"/>
      <c r="G29" s="51"/>
      <c r="H29" s="51"/>
      <c r="I29" s="51"/>
      <c r="J29" s="51"/>
      <c r="K29" s="51"/>
      <c r="L29" s="72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s="2" customFormat="1" ht="25.35" hidden="1" customHeight="1">
      <c r="A30" s="25"/>
      <c r="B30" s="26"/>
      <c r="C30" s="25"/>
      <c r="D30" s="76" t="s">
        <v>40</v>
      </c>
      <c r="E30" s="25"/>
      <c r="F30" s="25"/>
      <c r="G30" s="25"/>
      <c r="H30" s="25"/>
      <c r="I30" s="25"/>
      <c r="J30" s="55">
        <f>ROUND(J87, 2)</f>
        <v>498437.38</v>
      </c>
      <c r="K30" s="25"/>
      <c r="L30" s="72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s="2" customFormat="1" ht="6.9" hidden="1" customHeight="1">
      <c r="A31" s="25"/>
      <c r="B31" s="26"/>
      <c r="C31" s="25"/>
      <c r="D31" s="51"/>
      <c r="E31" s="51"/>
      <c r="F31" s="51"/>
      <c r="G31" s="51"/>
      <c r="H31" s="51"/>
      <c r="I31" s="51"/>
      <c r="J31" s="51"/>
      <c r="K31" s="51"/>
      <c r="L31" s="72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</row>
    <row r="32" spans="1:31" s="2" customFormat="1" ht="14.4" hidden="1" customHeight="1">
      <c r="A32" s="25"/>
      <c r="B32" s="26"/>
      <c r="C32" s="25"/>
      <c r="D32" s="25"/>
      <c r="E32" s="25"/>
      <c r="F32" s="29" t="s">
        <v>42</v>
      </c>
      <c r="G32" s="25"/>
      <c r="H32" s="25"/>
      <c r="I32" s="29" t="s">
        <v>41</v>
      </c>
      <c r="J32" s="29" t="s">
        <v>43</v>
      </c>
      <c r="K32" s="25"/>
      <c r="L32" s="72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</row>
    <row r="33" spans="1:31" s="2" customFormat="1" ht="14.4" hidden="1" customHeight="1">
      <c r="A33" s="25"/>
      <c r="B33" s="26"/>
      <c r="C33" s="25"/>
      <c r="D33" s="77" t="s">
        <v>44</v>
      </c>
      <c r="E33" s="22" t="s">
        <v>45</v>
      </c>
      <c r="F33" s="78">
        <f>ROUND((SUM(BE87:BE201)),  2)</f>
        <v>498437.38</v>
      </c>
      <c r="G33" s="25"/>
      <c r="H33" s="25"/>
      <c r="I33" s="79">
        <v>0.21</v>
      </c>
      <c r="J33" s="78">
        <f>ROUND(((SUM(BE87:BE201))*I33),  2)</f>
        <v>104671.85</v>
      </c>
      <c r="K33" s="25"/>
      <c r="L33" s="72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</row>
    <row r="34" spans="1:31" s="2" customFormat="1" ht="14.4" hidden="1" customHeight="1">
      <c r="A34" s="25"/>
      <c r="B34" s="26"/>
      <c r="C34" s="25"/>
      <c r="D34" s="25"/>
      <c r="E34" s="22" t="s">
        <v>46</v>
      </c>
      <c r="F34" s="78">
        <f>ROUND((SUM(BF87:BF201)),  2)</f>
        <v>0</v>
      </c>
      <c r="G34" s="25"/>
      <c r="H34" s="25"/>
      <c r="I34" s="79">
        <v>0.15</v>
      </c>
      <c r="J34" s="78">
        <f>ROUND(((SUM(BF87:BF201))*I34),  2)</f>
        <v>0</v>
      </c>
      <c r="K34" s="25"/>
      <c r="L34" s="72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</row>
    <row r="35" spans="1:31" s="2" customFormat="1" ht="14.4" hidden="1" customHeight="1">
      <c r="A35" s="25"/>
      <c r="B35" s="26"/>
      <c r="C35" s="25"/>
      <c r="D35" s="25"/>
      <c r="E35" s="22" t="s">
        <v>47</v>
      </c>
      <c r="F35" s="78">
        <f>ROUND((SUM(BG87:BG201)),  2)</f>
        <v>0</v>
      </c>
      <c r="G35" s="25"/>
      <c r="H35" s="25"/>
      <c r="I35" s="79">
        <v>0.21</v>
      </c>
      <c r="J35" s="78">
        <f>0</f>
        <v>0</v>
      </c>
      <c r="K35" s="25"/>
      <c r="L35" s="72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</row>
    <row r="36" spans="1:31" s="2" customFormat="1" ht="14.4" hidden="1" customHeight="1">
      <c r="A36" s="25"/>
      <c r="B36" s="26"/>
      <c r="C36" s="25"/>
      <c r="D36" s="25"/>
      <c r="E36" s="22" t="s">
        <v>48</v>
      </c>
      <c r="F36" s="78">
        <f>ROUND((SUM(BH87:BH201)),  2)</f>
        <v>0</v>
      </c>
      <c r="G36" s="25"/>
      <c r="H36" s="25"/>
      <c r="I36" s="79">
        <v>0.15</v>
      </c>
      <c r="J36" s="78">
        <f>0</f>
        <v>0</v>
      </c>
      <c r="K36" s="25"/>
      <c r="L36" s="72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</row>
    <row r="37" spans="1:31" s="2" customFormat="1" ht="14.4" hidden="1" customHeight="1">
      <c r="A37" s="25"/>
      <c r="B37" s="26"/>
      <c r="C37" s="25"/>
      <c r="D37" s="25"/>
      <c r="E37" s="22" t="s">
        <v>49</v>
      </c>
      <c r="F37" s="78">
        <f>ROUND((SUM(BI87:BI201)),  2)</f>
        <v>0</v>
      </c>
      <c r="G37" s="25"/>
      <c r="H37" s="25"/>
      <c r="I37" s="79">
        <v>0</v>
      </c>
      <c r="J37" s="78">
        <f>0</f>
        <v>0</v>
      </c>
      <c r="K37" s="25"/>
      <c r="L37" s="72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</row>
    <row r="38" spans="1:31" s="2" customFormat="1" ht="6.9" hidden="1" customHeight="1">
      <c r="A38" s="25"/>
      <c r="B38" s="26"/>
      <c r="C38" s="25"/>
      <c r="D38" s="25"/>
      <c r="E38" s="25"/>
      <c r="F38" s="25"/>
      <c r="G38" s="25"/>
      <c r="H38" s="25"/>
      <c r="I38" s="25"/>
      <c r="J38" s="25"/>
      <c r="K38" s="25"/>
      <c r="L38" s="72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</row>
    <row r="39" spans="1:31" s="2" customFormat="1" ht="25.35" hidden="1" customHeight="1">
      <c r="A39" s="25"/>
      <c r="B39" s="26"/>
      <c r="C39" s="80"/>
      <c r="D39" s="81" t="s">
        <v>50</v>
      </c>
      <c r="E39" s="45"/>
      <c r="F39" s="45"/>
      <c r="G39" s="82" t="s">
        <v>51</v>
      </c>
      <c r="H39" s="83" t="s">
        <v>52</v>
      </c>
      <c r="I39" s="45"/>
      <c r="J39" s="84">
        <f>SUM(J30:J37)</f>
        <v>603109.23</v>
      </c>
      <c r="K39" s="85"/>
      <c r="L39" s="72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</row>
    <row r="40" spans="1:31" s="2" customFormat="1" ht="14.4" hidden="1" customHeight="1">
      <c r="A40" s="25"/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72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</row>
    <row r="41" spans="1:31" hidden="1"/>
    <row r="42" spans="1:31" hidden="1"/>
    <row r="43" spans="1:31" hidden="1"/>
    <row r="44" spans="1:31" s="2" customFormat="1" ht="6.9" hidden="1" customHeight="1">
      <c r="A44" s="25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72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</row>
    <row r="45" spans="1:31" s="2" customFormat="1" ht="24.9" hidden="1" customHeight="1">
      <c r="A45" s="25"/>
      <c r="B45" s="26"/>
      <c r="C45" s="20" t="s">
        <v>116</v>
      </c>
      <c r="D45" s="25"/>
      <c r="E45" s="25"/>
      <c r="F45" s="25"/>
      <c r="G45" s="25"/>
      <c r="H45" s="25"/>
      <c r="I45" s="25"/>
      <c r="J45" s="25"/>
      <c r="K45" s="25"/>
      <c r="L45" s="72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</row>
    <row r="46" spans="1:31" s="2" customFormat="1" ht="6.9" hidden="1" customHeight="1">
      <c r="A46" s="25"/>
      <c r="B46" s="26"/>
      <c r="C46" s="25"/>
      <c r="D46" s="25"/>
      <c r="E46" s="25"/>
      <c r="F46" s="25"/>
      <c r="G46" s="25"/>
      <c r="H46" s="25"/>
      <c r="I46" s="25"/>
      <c r="J46" s="25"/>
      <c r="K46" s="25"/>
      <c r="L46" s="72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</row>
    <row r="47" spans="1:31" s="2" customFormat="1" ht="12" hidden="1" customHeight="1">
      <c r="A47" s="25"/>
      <c r="B47" s="26"/>
      <c r="C47" s="22" t="s">
        <v>15</v>
      </c>
      <c r="D47" s="25"/>
      <c r="E47" s="25"/>
      <c r="F47" s="25"/>
      <c r="G47" s="25"/>
      <c r="H47" s="25"/>
      <c r="I47" s="25"/>
      <c r="J47" s="25"/>
      <c r="K47" s="25"/>
      <c r="L47" s="72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</row>
    <row r="48" spans="1:31" s="2" customFormat="1" ht="23.25" hidden="1" customHeight="1">
      <c r="A48" s="25"/>
      <c r="B48" s="26"/>
      <c r="C48" s="25"/>
      <c r="D48" s="25"/>
      <c r="E48" s="400" t="str">
        <f>E7</f>
        <v>Nápravná opatření k odvrácení škod způsobených vlivem staré ekologické zátěže bývalé skládky Vlčí důl v k.ú. Zásmuky</v>
      </c>
      <c r="F48" s="401"/>
      <c r="G48" s="401"/>
      <c r="H48" s="401"/>
      <c r="I48" s="25"/>
      <c r="J48" s="25"/>
      <c r="K48" s="25"/>
      <c r="L48" s="72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</row>
    <row r="49" spans="1:47" s="2" customFormat="1" ht="12" hidden="1" customHeight="1">
      <c r="A49" s="25"/>
      <c r="B49" s="26"/>
      <c r="C49" s="22" t="s">
        <v>111</v>
      </c>
      <c r="D49" s="25"/>
      <c r="E49" s="25"/>
      <c r="F49" s="25"/>
      <c r="G49" s="25"/>
      <c r="H49" s="25"/>
      <c r="I49" s="25"/>
      <c r="J49" s="25"/>
      <c r="K49" s="25"/>
      <c r="L49" s="72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</row>
    <row r="50" spans="1:47" s="2" customFormat="1" ht="24.75" hidden="1" customHeight="1">
      <c r="A50" s="25"/>
      <c r="B50" s="26"/>
      <c r="C50" s="25"/>
      <c r="D50" s="25"/>
      <c r="E50" s="402" t="str">
        <f>E9</f>
        <v>SO 06 - SO 06 Úprava příkopu pro odvedení povrchových vod do vodoteče</v>
      </c>
      <c r="F50" s="403"/>
      <c r="G50" s="403"/>
      <c r="H50" s="403"/>
      <c r="I50" s="25"/>
      <c r="J50" s="25"/>
      <c r="K50" s="25"/>
      <c r="L50" s="72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</row>
    <row r="51" spans="1:47" s="2" customFormat="1" ht="6.9" hidden="1" customHeight="1">
      <c r="A51" s="25"/>
      <c r="B51" s="26"/>
      <c r="C51" s="25"/>
      <c r="D51" s="25"/>
      <c r="E51" s="25"/>
      <c r="F51" s="25"/>
      <c r="G51" s="25"/>
      <c r="H51" s="25"/>
      <c r="I51" s="25"/>
      <c r="J51" s="25"/>
      <c r="K51" s="25"/>
      <c r="L51" s="72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</row>
    <row r="52" spans="1:47" s="2" customFormat="1" ht="12" hidden="1" customHeight="1">
      <c r="A52" s="25"/>
      <c r="B52" s="26"/>
      <c r="C52" s="22" t="s">
        <v>22</v>
      </c>
      <c r="D52" s="25"/>
      <c r="E52" s="25"/>
      <c r="F52" s="21" t="str">
        <f>F12</f>
        <v>Město Zásmuky</v>
      </c>
      <c r="G52" s="25"/>
      <c r="H52" s="25"/>
      <c r="I52" s="22" t="s">
        <v>24</v>
      </c>
      <c r="J52" s="40" t="str">
        <f>IF(J12="","",J12)</f>
        <v>20. 5. 2016</v>
      </c>
      <c r="K52" s="25"/>
      <c r="L52" s="72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</row>
    <row r="53" spans="1:47" s="2" customFormat="1" ht="6.9" hidden="1" customHeight="1">
      <c r="A53" s="25"/>
      <c r="B53" s="26"/>
      <c r="C53" s="25"/>
      <c r="D53" s="25"/>
      <c r="E53" s="25"/>
      <c r="F53" s="25"/>
      <c r="G53" s="25"/>
      <c r="H53" s="25"/>
      <c r="I53" s="25"/>
      <c r="J53" s="25"/>
      <c r="K53" s="25"/>
      <c r="L53" s="72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</row>
    <row r="54" spans="1:47" s="2" customFormat="1" ht="25.65" hidden="1" customHeight="1">
      <c r="A54" s="25"/>
      <c r="B54" s="26"/>
      <c r="C54" s="22" t="s">
        <v>28</v>
      </c>
      <c r="D54" s="25"/>
      <c r="E54" s="25"/>
      <c r="F54" s="21" t="str">
        <f>E15</f>
        <v>Město Zásmuky</v>
      </c>
      <c r="G54" s="25"/>
      <c r="H54" s="25"/>
      <c r="I54" s="22" t="s">
        <v>34</v>
      </c>
      <c r="J54" s="23" t="str">
        <f>E21</f>
        <v>SELLA&amp;AGRETA s.r.o.</v>
      </c>
      <c r="K54" s="25"/>
      <c r="L54" s="72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</row>
    <row r="55" spans="1:47" s="2" customFormat="1" ht="15.15" hidden="1" customHeight="1">
      <c r="A55" s="25"/>
      <c r="B55" s="26"/>
      <c r="C55" s="22" t="s">
        <v>31</v>
      </c>
      <c r="D55" s="25"/>
      <c r="E55" s="25"/>
      <c r="F55" s="21" t="str">
        <f>IF(E18="","",E18)</f>
        <v>Společnost VZE &amp; FCC</v>
      </c>
      <c r="G55" s="25"/>
      <c r="H55" s="25"/>
      <c r="I55" s="22" t="s">
        <v>37</v>
      </c>
      <c r="J55" s="23" t="str">
        <f>E24</f>
        <v xml:space="preserve"> </v>
      </c>
      <c r="K55" s="25"/>
      <c r="L55" s="72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</row>
    <row r="56" spans="1:47" s="2" customFormat="1" ht="10.35" hidden="1" customHeight="1">
      <c r="A56" s="25"/>
      <c r="B56" s="26"/>
      <c r="C56" s="25"/>
      <c r="D56" s="25"/>
      <c r="E56" s="25"/>
      <c r="F56" s="25"/>
      <c r="G56" s="25"/>
      <c r="H56" s="25"/>
      <c r="I56" s="25"/>
      <c r="J56" s="25"/>
      <c r="K56" s="25"/>
      <c r="L56" s="72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</row>
    <row r="57" spans="1:47" s="2" customFormat="1" ht="29.25" hidden="1" customHeight="1">
      <c r="A57" s="25"/>
      <c r="B57" s="26"/>
      <c r="C57" s="86" t="s">
        <v>117</v>
      </c>
      <c r="D57" s="80"/>
      <c r="E57" s="80"/>
      <c r="F57" s="80"/>
      <c r="G57" s="80"/>
      <c r="H57" s="80"/>
      <c r="I57" s="80"/>
      <c r="J57" s="87" t="s">
        <v>118</v>
      </c>
      <c r="K57" s="80"/>
      <c r="L57" s="72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</row>
    <row r="58" spans="1:47" s="2" customFormat="1" ht="10.35" hidden="1" customHeight="1">
      <c r="A58" s="25"/>
      <c r="B58" s="26"/>
      <c r="C58" s="25"/>
      <c r="D58" s="25"/>
      <c r="E58" s="25"/>
      <c r="F58" s="25"/>
      <c r="G58" s="25"/>
      <c r="H58" s="25"/>
      <c r="I58" s="25"/>
      <c r="J58" s="25"/>
      <c r="K58" s="25"/>
      <c r="L58" s="72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</row>
    <row r="59" spans="1:47" s="2" customFormat="1" ht="22.8" hidden="1" customHeight="1">
      <c r="A59" s="25"/>
      <c r="B59" s="26"/>
      <c r="C59" s="88" t="s">
        <v>72</v>
      </c>
      <c r="D59" s="25"/>
      <c r="E59" s="25"/>
      <c r="F59" s="25"/>
      <c r="G59" s="25"/>
      <c r="H59" s="25"/>
      <c r="I59" s="25"/>
      <c r="J59" s="55">
        <f>J87</f>
        <v>498437.38</v>
      </c>
      <c r="K59" s="25"/>
      <c r="L59" s="72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U59" s="16" t="s">
        <v>119</v>
      </c>
    </row>
    <row r="60" spans="1:47" s="9" customFormat="1" ht="24.9" hidden="1" customHeight="1">
      <c r="B60" s="89"/>
      <c r="D60" s="90" t="s">
        <v>120</v>
      </c>
      <c r="E60" s="91"/>
      <c r="F60" s="91"/>
      <c r="G60" s="91"/>
      <c r="H60" s="91"/>
      <c r="I60" s="91"/>
      <c r="J60" s="92">
        <f>J88</f>
        <v>251037.38</v>
      </c>
      <c r="L60" s="89"/>
    </row>
    <row r="61" spans="1:47" s="10" customFormat="1" ht="19.95" hidden="1" customHeight="1">
      <c r="B61" s="93"/>
      <c r="D61" s="94" t="s">
        <v>121</v>
      </c>
      <c r="E61" s="95"/>
      <c r="F61" s="95"/>
      <c r="G61" s="95"/>
      <c r="H61" s="95"/>
      <c r="I61" s="95"/>
      <c r="J61" s="96">
        <f>J89</f>
        <v>50768.06</v>
      </c>
      <c r="L61" s="93"/>
    </row>
    <row r="62" spans="1:47" s="10" customFormat="1" ht="19.95" hidden="1" customHeight="1">
      <c r="B62" s="93"/>
      <c r="D62" s="94" t="s">
        <v>321</v>
      </c>
      <c r="E62" s="95"/>
      <c r="F62" s="95"/>
      <c r="G62" s="95"/>
      <c r="H62" s="95"/>
      <c r="I62" s="95"/>
      <c r="J62" s="96">
        <f>J138</f>
        <v>746.53</v>
      </c>
      <c r="L62" s="93"/>
    </row>
    <row r="63" spans="1:47" s="10" customFormat="1" ht="19.95" hidden="1" customHeight="1">
      <c r="B63" s="93"/>
      <c r="D63" s="94" t="s">
        <v>122</v>
      </c>
      <c r="E63" s="95"/>
      <c r="F63" s="95"/>
      <c r="G63" s="95"/>
      <c r="H63" s="95"/>
      <c r="I63" s="95"/>
      <c r="J63" s="96">
        <f>J144</f>
        <v>58446.04</v>
      </c>
      <c r="L63" s="93"/>
    </row>
    <row r="64" spans="1:47" s="10" customFormat="1" ht="19.95" hidden="1" customHeight="1">
      <c r="B64" s="93"/>
      <c r="D64" s="94" t="s">
        <v>652</v>
      </c>
      <c r="E64" s="95"/>
      <c r="F64" s="95"/>
      <c r="G64" s="95"/>
      <c r="H64" s="95"/>
      <c r="I64" s="95"/>
      <c r="J64" s="96">
        <f>J158</f>
        <v>8311.5</v>
      </c>
      <c r="L64" s="93"/>
    </row>
    <row r="65" spans="1:31" s="10" customFormat="1" ht="19.95" hidden="1" customHeight="1">
      <c r="B65" s="93"/>
      <c r="D65" s="94" t="s">
        <v>404</v>
      </c>
      <c r="E65" s="95"/>
      <c r="F65" s="95"/>
      <c r="G65" s="95"/>
      <c r="H65" s="95"/>
      <c r="I65" s="95"/>
      <c r="J65" s="96">
        <f>J169</f>
        <v>132765.25</v>
      </c>
      <c r="L65" s="93"/>
    </row>
    <row r="66" spans="1:31" s="9" customFormat="1" ht="24.9" hidden="1" customHeight="1">
      <c r="B66" s="89"/>
      <c r="D66" s="90" t="s">
        <v>323</v>
      </c>
      <c r="E66" s="91"/>
      <c r="F66" s="91"/>
      <c r="G66" s="91"/>
      <c r="H66" s="91"/>
      <c r="I66" s="91"/>
      <c r="J66" s="92">
        <f>J192</f>
        <v>247400</v>
      </c>
      <c r="L66" s="89"/>
    </row>
    <row r="67" spans="1:31" s="10" customFormat="1" ht="19.95" hidden="1" customHeight="1">
      <c r="B67" s="93"/>
      <c r="D67" s="94" t="s">
        <v>653</v>
      </c>
      <c r="E67" s="95"/>
      <c r="F67" s="95"/>
      <c r="G67" s="95"/>
      <c r="H67" s="95"/>
      <c r="I67" s="95"/>
      <c r="J67" s="96">
        <f>J193</f>
        <v>247400</v>
      </c>
      <c r="L67" s="93"/>
    </row>
    <row r="68" spans="1:31" s="2" customFormat="1" ht="21.75" hidden="1" customHeight="1">
      <c r="A68" s="25"/>
      <c r="B68" s="26"/>
      <c r="C68" s="25"/>
      <c r="D68" s="25"/>
      <c r="E68" s="25"/>
      <c r="F68" s="25"/>
      <c r="G68" s="25"/>
      <c r="H68" s="25"/>
      <c r="I68" s="25"/>
      <c r="J68" s="25"/>
      <c r="K68" s="25"/>
      <c r="L68" s="72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</row>
    <row r="69" spans="1:31" s="2" customFormat="1" ht="6.9" hidden="1" customHeight="1">
      <c r="A69" s="25"/>
      <c r="B69" s="34"/>
      <c r="C69" s="35"/>
      <c r="D69" s="35"/>
      <c r="E69" s="35"/>
      <c r="F69" s="35"/>
      <c r="G69" s="35"/>
      <c r="H69" s="35"/>
      <c r="I69" s="35"/>
      <c r="J69" s="35"/>
      <c r="K69" s="35"/>
      <c r="L69" s="72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</row>
    <row r="70" spans="1:31" hidden="1"/>
    <row r="71" spans="1:31" hidden="1"/>
    <row r="72" spans="1:31" hidden="1"/>
    <row r="73" spans="1:31" s="2" customFormat="1" ht="6.9" customHeight="1">
      <c r="A73" s="25"/>
      <c r="B73" s="36"/>
      <c r="C73" s="37"/>
      <c r="D73" s="37"/>
      <c r="E73" s="37"/>
      <c r="F73" s="37"/>
      <c r="G73" s="37"/>
      <c r="H73" s="37"/>
      <c r="I73" s="37"/>
      <c r="J73" s="37"/>
      <c r="K73" s="37"/>
      <c r="L73" s="72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</row>
    <row r="74" spans="1:31" s="2" customFormat="1" ht="24.9" customHeight="1">
      <c r="A74" s="25"/>
      <c r="B74" s="26"/>
      <c r="C74" s="20" t="s">
        <v>127</v>
      </c>
      <c r="D74" s="25"/>
      <c r="E74" s="25"/>
      <c r="F74" s="25"/>
      <c r="G74" s="25"/>
      <c r="H74" s="25"/>
      <c r="I74" s="25"/>
      <c r="J74" s="25"/>
      <c r="K74" s="25"/>
      <c r="L74" s="72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</row>
    <row r="75" spans="1:31" s="2" customFormat="1" ht="6.9" customHeight="1">
      <c r="A75" s="25"/>
      <c r="B75" s="26"/>
      <c r="C75" s="25"/>
      <c r="D75" s="25"/>
      <c r="E75" s="25"/>
      <c r="F75" s="25"/>
      <c r="G75" s="25"/>
      <c r="H75" s="25"/>
      <c r="I75" s="25"/>
      <c r="J75" s="25"/>
      <c r="K75" s="25"/>
      <c r="L75" s="72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</row>
    <row r="76" spans="1:31" s="2" customFormat="1" ht="12" customHeight="1">
      <c r="A76" s="25"/>
      <c r="B76" s="26"/>
      <c r="C76" s="22" t="s">
        <v>15</v>
      </c>
      <c r="D76" s="25"/>
      <c r="E76" s="25"/>
      <c r="F76" s="25"/>
      <c r="G76" s="25"/>
      <c r="H76" s="25"/>
      <c r="I76" s="25"/>
      <c r="J76" s="25"/>
      <c r="K76" s="25"/>
      <c r="L76" s="72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</row>
    <row r="77" spans="1:31" s="2" customFormat="1" ht="23.25" customHeight="1">
      <c r="A77" s="25"/>
      <c r="B77" s="26"/>
      <c r="C77" s="25"/>
      <c r="D77" s="25"/>
      <c r="E77" s="400" t="str">
        <f>E7</f>
        <v>Nápravná opatření k odvrácení škod způsobených vlivem staré ekologické zátěže bývalé skládky Vlčí důl v k.ú. Zásmuky</v>
      </c>
      <c r="F77" s="401"/>
      <c r="G77" s="401"/>
      <c r="H77" s="401"/>
      <c r="I77" s="25"/>
      <c r="J77" s="25"/>
      <c r="K77" s="25"/>
      <c r="L77" s="72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</row>
    <row r="78" spans="1:31" s="2" customFormat="1" ht="12" customHeight="1">
      <c r="A78" s="25"/>
      <c r="B78" s="26"/>
      <c r="C78" s="22" t="s">
        <v>111</v>
      </c>
      <c r="D78" s="25"/>
      <c r="E78" s="25"/>
      <c r="F78" s="25"/>
      <c r="G78" s="25"/>
      <c r="H78" s="25"/>
      <c r="I78" s="25"/>
      <c r="J78" s="25"/>
      <c r="K78" s="25"/>
      <c r="L78" s="72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</row>
    <row r="79" spans="1:31" s="2" customFormat="1" ht="24.75" customHeight="1">
      <c r="A79" s="25"/>
      <c r="B79" s="26"/>
      <c r="C79" s="25"/>
      <c r="D79" s="25"/>
      <c r="E79" s="402" t="str">
        <f>E9</f>
        <v>SO 06 - SO 06 Úprava příkopu pro odvedení povrchových vod do vodoteče</v>
      </c>
      <c r="F79" s="403"/>
      <c r="G79" s="403"/>
      <c r="H79" s="403"/>
      <c r="I79" s="25"/>
      <c r="J79" s="25"/>
      <c r="K79" s="25"/>
      <c r="L79" s="72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</row>
    <row r="80" spans="1:31" s="2" customFormat="1" ht="6.9" customHeight="1">
      <c r="A80" s="25"/>
      <c r="B80" s="26"/>
      <c r="C80" s="25"/>
      <c r="D80" s="25"/>
      <c r="E80" s="25"/>
      <c r="F80" s="25"/>
      <c r="G80" s="25"/>
      <c r="H80" s="25"/>
      <c r="I80" s="25"/>
      <c r="J80" s="25"/>
      <c r="K80" s="25"/>
      <c r="L80" s="72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</row>
    <row r="81" spans="1:65" s="2" customFormat="1" ht="12" customHeight="1">
      <c r="A81" s="25"/>
      <c r="B81" s="26"/>
      <c r="C81" s="22" t="s">
        <v>22</v>
      </c>
      <c r="D81" s="25"/>
      <c r="E81" s="25"/>
      <c r="F81" s="21" t="str">
        <f>F12</f>
        <v>Město Zásmuky</v>
      </c>
      <c r="G81" s="25"/>
      <c r="H81" s="25"/>
      <c r="I81" s="22" t="s">
        <v>24</v>
      </c>
      <c r="J81" s="40" t="str">
        <f>IF(J12="","",J12)</f>
        <v>20. 5. 2016</v>
      </c>
      <c r="K81" s="25"/>
      <c r="L81" s="72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</row>
    <row r="82" spans="1:65" s="2" customFormat="1" ht="6.9" customHeight="1">
      <c r="A82" s="25"/>
      <c r="B82" s="26"/>
      <c r="C82" s="25"/>
      <c r="D82" s="25"/>
      <c r="E82" s="25"/>
      <c r="F82" s="25"/>
      <c r="G82" s="25"/>
      <c r="H82" s="25"/>
      <c r="I82" s="25"/>
      <c r="J82" s="25"/>
      <c r="K82" s="25"/>
      <c r="L82" s="72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</row>
    <row r="83" spans="1:65" s="2" customFormat="1" ht="25.65" customHeight="1">
      <c r="A83" s="25"/>
      <c r="B83" s="26"/>
      <c r="C83" s="22" t="s">
        <v>28</v>
      </c>
      <c r="D83" s="25"/>
      <c r="E83" s="25"/>
      <c r="F83" s="21" t="str">
        <f>E15</f>
        <v>Město Zásmuky</v>
      </c>
      <c r="G83" s="25"/>
      <c r="H83" s="25"/>
      <c r="I83" s="22" t="s">
        <v>34</v>
      </c>
      <c r="J83" s="23" t="str">
        <f>E21</f>
        <v>SELLA&amp;AGRETA s.r.o.</v>
      </c>
      <c r="K83" s="25"/>
      <c r="L83" s="72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</row>
    <row r="84" spans="1:65" s="2" customFormat="1" ht="15.15" customHeight="1">
      <c r="A84" s="25"/>
      <c r="B84" s="26"/>
      <c r="C84" s="22" t="s">
        <v>31</v>
      </c>
      <c r="D84" s="25"/>
      <c r="E84" s="25"/>
      <c r="F84" s="21" t="str">
        <f>IF(E18="","",E18)</f>
        <v>Společnost VZE &amp; FCC</v>
      </c>
      <c r="G84" s="25"/>
      <c r="H84" s="25"/>
      <c r="I84" s="22" t="s">
        <v>37</v>
      </c>
      <c r="J84" s="23" t="str">
        <f>E24</f>
        <v xml:space="preserve"> </v>
      </c>
      <c r="K84" s="25"/>
      <c r="L84" s="72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</row>
    <row r="85" spans="1:65" s="2" customFormat="1" ht="10.35" customHeight="1">
      <c r="A85" s="25"/>
      <c r="B85" s="26"/>
      <c r="C85" s="25"/>
      <c r="D85" s="25"/>
      <c r="E85" s="25"/>
      <c r="F85" s="25"/>
      <c r="G85" s="25"/>
      <c r="H85" s="25"/>
      <c r="I85" s="25"/>
      <c r="J85" s="25"/>
      <c r="K85" s="25"/>
      <c r="L85" s="72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</row>
    <row r="86" spans="1:65" s="11" customFormat="1" ht="29.25" customHeight="1">
      <c r="A86" s="97"/>
      <c r="B86" s="98"/>
      <c r="C86" s="99" t="s">
        <v>128</v>
      </c>
      <c r="D86" s="100" t="s">
        <v>59</v>
      </c>
      <c r="E86" s="100" t="s">
        <v>55</v>
      </c>
      <c r="F86" s="100" t="s">
        <v>56</v>
      </c>
      <c r="G86" s="100" t="s">
        <v>129</v>
      </c>
      <c r="H86" s="100" t="s">
        <v>130</v>
      </c>
      <c r="I86" s="100" t="s">
        <v>131</v>
      </c>
      <c r="J86" s="100" t="s">
        <v>118</v>
      </c>
      <c r="K86" s="101" t="s">
        <v>132</v>
      </c>
      <c r="L86" s="102"/>
      <c r="M86" s="47" t="s">
        <v>3</v>
      </c>
      <c r="N86" s="48" t="s">
        <v>44</v>
      </c>
      <c r="O86" s="48" t="s">
        <v>133</v>
      </c>
      <c r="P86" s="48" t="s">
        <v>134</v>
      </c>
      <c r="Q86" s="48" t="s">
        <v>135</v>
      </c>
      <c r="R86" s="48" t="s">
        <v>136</v>
      </c>
      <c r="S86" s="48" t="s">
        <v>137</v>
      </c>
      <c r="T86" s="49" t="s">
        <v>138</v>
      </c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</row>
    <row r="87" spans="1:65" s="2" customFormat="1" ht="22.8" customHeight="1">
      <c r="A87" s="25"/>
      <c r="B87" s="26"/>
      <c r="C87" s="54" t="s">
        <v>139</v>
      </c>
      <c r="D87" s="25"/>
      <c r="E87" s="25"/>
      <c r="F87" s="25"/>
      <c r="G87" s="25"/>
      <c r="H87" s="25"/>
      <c r="I87" s="25"/>
      <c r="J87" s="103">
        <f>BK87</f>
        <v>498437.38</v>
      </c>
      <c r="K87" s="25"/>
      <c r="L87" s="26"/>
      <c r="M87" s="50"/>
      <c r="N87" s="41"/>
      <c r="O87" s="51"/>
      <c r="P87" s="104">
        <f>P88+P192</f>
        <v>0</v>
      </c>
      <c r="Q87" s="51"/>
      <c r="R87" s="104">
        <f>R88+R192</f>
        <v>195.94372893999997</v>
      </c>
      <c r="S87" s="51"/>
      <c r="T87" s="105">
        <f>T88+T192</f>
        <v>2.4470000000000001</v>
      </c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T87" s="16" t="s">
        <v>73</v>
      </c>
      <c r="AU87" s="16" t="s">
        <v>119</v>
      </c>
      <c r="BK87" s="106">
        <f>BK88+BK192</f>
        <v>498437.38</v>
      </c>
    </row>
    <row r="88" spans="1:65" s="12" customFormat="1" ht="25.95" customHeight="1">
      <c r="B88" s="107"/>
      <c r="D88" s="108" t="s">
        <v>73</v>
      </c>
      <c r="E88" s="109" t="s">
        <v>140</v>
      </c>
      <c r="F88" s="109" t="s">
        <v>141</v>
      </c>
      <c r="J88" s="110">
        <f>BK88</f>
        <v>251037.38</v>
      </c>
      <c r="L88" s="107"/>
      <c r="M88" s="111"/>
      <c r="N88" s="112"/>
      <c r="O88" s="112"/>
      <c r="P88" s="113">
        <f>P89+P138+P144+P158+P169</f>
        <v>0</v>
      </c>
      <c r="Q88" s="112"/>
      <c r="R88" s="113">
        <f>R89+R138+R144+R158+R169</f>
        <v>195.94372893999997</v>
      </c>
      <c r="S88" s="112"/>
      <c r="T88" s="114">
        <f>T89+T138+T144+T158+T169</f>
        <v>2.4470000000000001</v>
      </c>
      <c r="AR88" s="108" t="s">
        <v>21</v>
      </c>
      <c r="AT88" s="115" t="s">
        <v>73</v>
      </c>
      <c r="AU88" s="115" t="s">
        <v>74</v>
      </c>
      <c r="AY88" s="108" t="s">
        <v>142</v>
      </c>
      <c r="BK88" s="116">
        <f>BK89+BK138+BK144+BK158+BK169</f>
        <v>251037.38</v>
      </c>
    </row>
    <row r="89" spans="1:65" s="12" customFormat="1" ht="22.8" customHeight="1">
      <c r="B89" s="107"/>
      <c r="D89" s="108" t="s">
        <v>73</v>
      </c>
      <c r="E89" s="117" t="s">
        <v>21</v>
      </c>
      <c r="F89" s="117" t="s">
        <v>143</v>
      </c>
      <c r="J89" s="118">
        <f>BK89</f>
        <v>50768.06</v>
      </c>
      <c r="L89" s="107"/>
      <c r="M89" s="111"/>
      <c r="N89" s="112"/>
      <c r="O89" s="112"/>
      <c r="P89" s="113">
        <f>SUM(P90:P137)</f>
        <v>0</v>
      </c>
      <c r="Q89" s="112"/>
      <c r="R89" s="113">
        <f>SUM(R90:R137)</f>
        <v>67.790885439999997</v>
      </c>
      <c r="S89" s="112"/>
      <c r="T89" s="114">
        <f>SUM(T90:T137)</f>
        <v>0</v>
      </c>
      <c r="AR89" s="108" t="s">
        <v>21</v>
      </c>
      <c r="AT89" s="115" t="s">
        <v>73</v>
      </c>
      <c r="AU89" s="115" t="s">
        <v>21</v>
      </c>
      <c r="AY89" s="108" t="s">
        <v>142</v>
      </c>
      <c r="BK89" s="116">
        <f>SUM(BK90:BK137)</f>
        <v>50768.06</v>
      </c>
    </row>
    <row r="90" spans="1:65" s="2" customFormat="1" ht="21.75" customHeight="1">
      <c r="A90" s="25"/>
      <c r="B90" s="119"/>
      <c r="C90" s="120" t="s">
        <v>21</v>
      </c>
      <c r="D90" s="120" t="s">
        <v>144</v>
      </c>
      <c r="E90" s="121" t="s">
        <v>654</v>
      </c>
      <c r="F90" s="122" t="s">
        <v>655</v>
      </c>
      <c r="G90" s="123" t="s">
        <v>182</v>
      </c>
      <c r="H90" s="124">
        <v>34.362000000000002</v>
      </c>
      <c r="I90" s="125">
        <v>198</v>
      </c>
      <c r="J90" s="125">
        <f>ROUND(I90*H90,2)</f>
        <v>6803.68</v>
      </c>
      <c r="K90" s="122" t="s">
        <v>3</v>
      </c>
      <c r="L90" s="26"/>
      <c r="M90" s="126" t="s">
        <v>3</v>
      </c>
      <c r="N90" s="127" t="s">
        <v>45</v>
      </c>
      <c r="O90" s="128">
        <v>0</v>
      </c>
      <c r="P90" s="128">
        <f>O90*H90</f>
        <v>0</v>
      </c>
      <c r="Q90" s="128">
        <v>0</v>
      </c>
      <c r="R90" s="128">
        <f>Q90*H90</f>
        <v>0</v>
      </c>
      <c r="S90" s="128">
        <v>0</v>
      </c>
      <c r="T90" s="129">
        <f>S90*H90</f>
        <v>0</v>
      </c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R90" s="130" t="s">
        <v>148</v>
      </c>
      <c r="AT90" s="130" t="s">
        <v>144</v>
      </c>
      <c r="AU90" s="130" t="s">
        <v>84</v>
      </c>
      <c r="AY90" s="16" t="s">
        <v>142</v>
      </c>
      <c r="BE90" s="131">
        <f>IF(N90="základní",J90,0)</f>
        <v>6803.68</v>
      </c>
      <c r="BF90" s="131">
        <f>IF(N90="snížená",J90,0)</f>
        <v>0</v>
      </c>
      <c r="BG90" s="131">
        <f>IF(N90="zákl. přenesená",J90,0)</f>
        <v>0</v>
      </c>
      <c r="BH90" s="131">
        <f>IF(N90="sníž. přenesená",J90,0)</f>
        <v>0</v>
      </c>
      <c r="BI90" s="131">
        <f>IF(N90="nulová",J90,0)</f>
        <v>0</v>
      </c>
      <c r="BJ90" s="16" t="s">
        <v>21</v>
      </c>
      <c r="BK90" s="131">
        <f>ROUND(I90*H90,2)</f>
        <v>6803.68</v>
      </c>
      <c r="BL90" s="16" t="s">
        <v>148</v>
      </c>
      <c r="BM90" s="130" t="s">
        <v>656</v>
      </c>
    </row>
    <row r="91" spans="1:65" s="13" customFormat="1" ht="20.399999999999999">
      <c r="B91" s="136"/>
      <c r="D91" s="132" t="s">
        <v>152</v>
      </c>
      <c r="E91" s="137" t="s">
        <v>3</v>
      </c>
      <c r="F91" s="138" t="s">
        <v>657</v>
      </c>
      <c r="H91" s="139">
        <v>18.09</v>
      </c>
      <c r="L91" s="136"/>
      <c r="M91" s="140"/>
      <c r="N91" s="141"/>
      <c r="O91" s="141"/>
      <c r="P91" s="141"/>
      <c r="Q91" s="141"/>
      <c r="R91" s="141"/>
      <c r="S91" s="141"/>
      <c r="T91" s="142"/>
      <c r="AT91" s="137" t="s">
        <v>152</v>
      </c>
      <c r="AU91" s="137" t="s">
        <v>84</v>
      </c>
      <c r="AV91" s="13" t="s">
        <v>84</v>
      </c>
      <c r="AW91" s="13" t="s">
        <v>33</v>
      </c>
      <c r="AX91" s="13" t="s">
        <v>74</v>
      </c>
      <c r="AY91" s="137" t="s">
        <v>142</v>
      </c>
    </row>
    <row r="92" spans="1:65" s="13" customFormat="1">
      <c r="B92" s="136"/>
      <c r="D92" s="132" t="s">
        <v>152</v>
      </c>
      <c r="E92" s="137" t="s">
        <v>3</v>
      </c>
      <c r="F92" s="138" t="s">
        <v>658</v>
      </c>
      <c r="H92" s="139">
        <v>16.271999999999998</v>
      </c>
      <c r="L92" s="136"/>
      <c r="M92" s="140"/>
      <c r="N92" s="141"/>
      <c r="O92" s="141"/>
      <c r="P92" s="141"/>
      <c r="Q92" s="141"/>
      <c r="R92" s="141"/>
      <c r="S92" s="141"/>
      <c r="T92" s="142"/>
      <c r="AT92" s="137" t="s">
        <v>152</v>
      </c>
      <c r="AU92" s="137" t="s">
        <v>84</v>
      </c>
      <c r="AV92" s="13" t="s">
        <v>84</v>
      </c>
      <c r="AW92" s="13" t="s">
        <v>33</v>
      </c>
      <c r="AX92" s="13" t="s">
        <v>74</v>
      </c>
      <c r="AY92" s="137" t="s">
        <v>142</v>
      </c>
    </row>
    <row r="93" spans="1:65" s="14" customFormat="1">
      <c r="B93" s="152"/>
      <c r="D93" s="132" t="s">
        <v>152</v>
      </c>
      <c r="E93" s="153" t="s">
        <v>3</v>
      </c>
      <c r="F93" s="154" t="s">
        <v>260</v>
      </c>
      <c r="H93" s="155">
        <v>34.361999999999995</v>
      </c>
      <c r="L93" s="152"/>
      <c r="M93" s="156"/>
      <c r="N93" s="157"/>
      <c r="O93" s="157"/>
      <c r="P93" s="157"/>
      <c r="Q93" s="157"/>
      <c r="R93" s="157"/>
      <c r="S93" s="157"/>
      <c r="T93" s="158"/>
      <c r="AT93" s="153" t="s">
        <v>152</v>
      </c>
      <c r="AU93" s="153" t="s">
        <v>84</v>
      </c>
      <c r="AV93" s="14" t="s">
        <v>148</v>
      </c>
      <c r="AW93" s="14" t="s">
        <v>4</v>
      </c>
      <c r="AX93" s="14" t="s">
        <v>21</v>
      </c>
      <c r="AY93" s="153" t="s">
        <v>142</v>
      </c>
    </row>
    <row r="94" spans="1:65" s="2" customFormat="1" ht="21.75" customHeight="1">
      <c r="A94" s="25"/>
      <c r="B94" s="119"/>
      <c r="C94" s="120" t="s">
        <v>84</v>
      </c>
      <c r="D94" s="120" t="s">
        <v>144</v>
      </c>
      <c r="E94" s="121" t="s">
        <v>659</v>
      </c>
      <c r="F94" s="122" t="s">
        <v>660</v>
      </c>
      <c r="G94" s="123" t="s">
        <v>182</v>
      </c>
      <c r="H94" s="124">
        <v>17.181000000000001</v>
      </c>
      <c r="I94" s="125">
        <v>30</v>
      </c>
      <c r="J94" s="125">
        <f>ROUND(I94*H94,2)</f>
        <v>515.42999999999995</v>
      </c>
      <c r="K94" s="122" t="s">
        <v>3</v>
      </c>
      <c r="L94" s="26"/>
      <c r="M94" s="126" t="s">
        <v>3</v>
      </c>
      <c r="N94" s="127" t="s">
        <v>45</v>
      </c>
      <c r="O94" s="128">
        <v>0</v>
      </c>
      <c r="P94" s="128">
        <f>O94*H94</f>
        <v>0</v>
      </c>
      <c r="Q94" s="128">
        <v>0</v>
      </c>
      <c r="R94" s="128">
        <f>Q94*H94</f>
        <v>0</v>
      </c>
      <c r="S94" s="128">
        <v>0</v>
      </c>
      <c r="T94" s="129">
        <f>S94*H94</f>
        <v>0</v>
      </c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R94" s="130" t="s">
        <v>148</v>
      </c>
      <c r="AT94" s="130" t="s">
        <v>144</v>
      </c>
      <c r="AU94" s="130" t="s">
        <v>84</v>
      </c>
      <c r="AY94" s="16" t="s">
        <v>142</v>
      </c>
      <c r="BE94" s="131">
        <f>IF(N94="základní",J94,0)</f>
        <v>515.42999999999995</v>
      </c>
      <c r="BF94" s="131">
        <f>IF(N94="snížená",J94,0)</f>
        <v>0</v>
      </c>
      <c r="BG94" s="131">
        <f>IF(N94="zákl. přenesená",J94,0)</f>
        <v>0</v>
      </c>
      <c r="BH94" s="131">
        <f>IF(N94="sníž. přenesená",J94,0)</f>
        <v>0</v>
      </c>
      <c r="BI94" s="131">
        <f>IF(N94="nulová",J94,0)</f>
        <v>0</v>
      </c>
      <c r="BJ94" s="16" t="s">
        <v>21</v>
      </c>
      <c r="BK94" s="131">
        <f>ROUND(I94*H94,2)</f>
        <v>515.42999999999995</v>
      </c>
      <c r="BL94" s="16" t="s">
        <v>148</v>
      </c>
      <c r="BM94" s="130" t="s">
        <v>661</v>
      </c>
    </row>
    <row r="95" spans="1:65" s="13" customFormat="1" ht="20.399999999999999">
      <c r="B95" s="136"/>
      <c r="D95" s="132" t="s">
        <v>152</v>
      </c>
      <c r="E95" s="137" t="s">
        <v>3</v>
      </c>
      <c r="F95" s="138" t="s">
        <v>662</v>
      </c>
      <c r="H95" s="139">
        <v>9.0449999999999999</v>
      </c>
      <c r="L95" s="136"/>
      <c r="M95" s="140"/>
      <c r="N95" s="141"/>
      <c r="O95" s="141"/>
      <c r="P95" s="141"/>
      <c r="Q95" s="141"/>
      <c r="R95" s="141"/>
      <c r="S95" s="141"/>
      <c r="T95" s="142"/>
      <c r="AT95" s="137" t="s">
        <v>152</v>
      </c>
      <c r="AU95" s="137" t="s">
        <v>84</v>
      </c>
      <c r="AV95" s="13" t="s">
        <v>84</v>
      </c>
      <c r="AW95" s="13" t="s">
        <v>33</v>
      </c>
      <c r="AX95" s="13" t="s">
        <v>74</v>
      </c>
      <c r="AY95" s="137" t="s">
        <v>142</v>
      </c>
    </row>
    <row r="96" spans="1:65" s="13" customFormat="1">
      <c r="B96" s="136"/>
      <c r="D96" s="132" t="s">
        <v>152</v>
      </c>
      <c r="E96" s="137" t="s">
        <v>3</v>
      </c>
      <c r="F96" s="138" t="s">
        <v>663</v>
      </c>
      <c r="H96" s="139">
        <v>8.1359999999999992</v>
      </c>
      <c r="L96" s="136"/>
      <c r="M96" s="140"/>
      <c r="N96" s="141"/>
      <c r="O96" s="141"/>
      <c r="P96" s="141"/>
      <c r="Q96" s="141"/>
      <c r="R96" s="141"/>
      <c r="S96" s="141"/>
      <c r="T96" s="142"/>
      <c r="AT96" s="137" t="s">
        <v>152</v>
      </c>
      <c r="AU96" s="137" t="s">
        <v>84</v>
      </c>
      <c r="AV96" s="13" t="s">
        <v>84</v>
      </c>
      <c r="AW96" s="13" t="s">
        <v>33</v>
      </c>
      <c r="AX96" s="13" t="s">
        <v>74</v>
      </c>
      <c r="AY96" s="137" t="s">
        <v>142</v>
      </c>
    </row>
    <row r="97" spans="1:65" s="14" customFormat="1">
      <c r="B97" s="152"/>
      <c r="D97" s="132" t="s">
        <v>152</v>
      </c>
      <c r="E97" s="153" t="s">
        <v>3</v>
      </c>
      <c r="F97" s="154" t="s">
        <v>260</v>
      </c>
      <c r="H97" s="155">
        <v>17.180999999999997</v>
      </c>
      <c r="L97" s="152"/>
      <c r="M97" s="156"/>
      <c r="N97" s="157"/>
      <c r="O97" s="157"/>
      <c r="P97" s="157"/>
      <c r="Q97" s="157"/>
      <c r="R97" s="157"/>
      <c r="S97" s="157"/>
      <c r="T97" s="158"/>
      <c r="AT97" s="153" t="s">
        <v>152</v>
      </c>
      <c r="AU97" s="153" t="s">
        <v>84</v>
      </c>
      <c r="AV97" s="14" t="s">
        <v>148</v>
      </c>
      <c r="AW97" s="14" t="s">
        <v>4</v>
      </c>
      <c r="AX97" s="14" t="s">
        <v>21</v>
      </c>
      <c r="AY97" s="153" t="s">
        <v>142</v>
      </c>
    </row>
    <row r="98" spans="1:65" s="2" customFormat="1" ht="21.75" customHeight="1">
      <c r="A98" s="25"/>
      <c r="B98" s="119"/>
      <c r="C98" s="120" t="s">
        <v>159</v>
      </c>
      <c r="D98" s="120" t="s">
        <v>144</v>
      </c>
      <c r="E98" s="121" t="s">
        <v>664</v>
      </c>
      <c r="F98" s="122" t="s">
        <v>665</v>
      </c>
      <c r="G98" s="123" t="s">
        <v>182</v>
      </c>
      <c r="H98" s="124">
        <v>34.362000000000002</v>
      </c>
      <c r="I98" s="125">
        <v>88</v>
      </c>
      <c r="J98" s="125">
        <f>ROUND(I98*H98,2)</f>
        <v>3023.86</v>
      </c>
      <c r="K98" s="122" t="s">
        <v>3</v>
      </c>
      <c r="L98" s="26"/>
      <c r="M98" s="126" t="s">
        <v>3</v>
      </c>
      <c r="N98" s="127" t="s">
        <v>45</v>
      </c>
      <c r="O98" s="128">
        <v>0</v>
      </c>
      <c r="P98" s="128">
        <f>O98*H98</f>
        <v>0</v>
      </c>
      <c r="Q98" s="128">
        <v>0</v>
      </c>
      <c r="R98" s="128">
        <f>Q98*H98</f>
        <v>0</v>
      </c>
      <c r="S98" s="128">
        <v>0</v>
      </c>
      <c r="T98" s="129">
        <f>S98*H98</f>
        <v>0</v>
      </c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R98" s="130" t="s">
        <v>148</v>
      </c>
      <c r="AT98" s="130" t="s">
        <v>144</v>
      </c>
      <c r="AU98" s="130" t="s">
        <v>84</v>
      </c>
      <c r="AY98" s="16" t="s">
        <v>142</v>
      </c>
      <c r="BE98" s="131">
        <f>IF(N98="základní",J98,0)</f>
        <v>3023.86</v>
      </c>
      <c r="BF98" s="131">
        <f>IF(N98="snížená",J98,0)</f>
        <v>0</v>
      </c>
      <c r="BG98" s="131">
        <f>IF(N98="zákl. přenesená",J98,0)</f>
        <v>0</v>
      </c>
      <c r="BH98" s="131">
        <f>IF(N98="sníž. přenesená",J98,0)</f>
        <v>0</v>
      </c>
      <c r="BI98" s="131">
        <f>IF(N98="nulová",J98,0)</f>
        <v>0</v>
      </c>
      <c r="BJ98" s="16" t="s">
        <v>21</v>
      </c>
      <c r="BK98" s="131">
        <f>ROUND(I98*H98,2)</f>
        <v>3023.86</v>
      </c>
      <c r="BL98" s="16" t="s">
        <v>148</v>
      </c>
      <c r="BM98" s="130" t="s">
        <v>666</v>
      </c>
    </row>
    <row r="99" spans="1:65" s="13" customFormat="1">
      <c r="B99" s="136"/>
      <c r="D99" s="132" t="s">
        <v>152</v>
      </c>
      <c r="E99" s="137" t="s">
        <v>3</v>
      </c>
      <c r="F99" s="138" t="s">
        <v>667</v>
      </c>
      <c r="H99" s="139">
        <v>34.362000000000002</v>
      </c>
      <c r="L99" s="136"/>
      <c r="M99" s="140"/>
      <c r="N99" s="141"/>
      <c r="O99" s="141"/>
      <c r="P99" s="141"/>
      <c r="Q99" s="141"/>
      <c r="R99" s="141"/>
      <c r="S99" s="141"/>
      <c r="T99" s="142"/>
      <c r="AT99" s="137" t="s">
        <v>152</v>
      </c>
      <c r="AU99" s="137" t="s">
        <v>84</v>
      </c>
      <c r="AV99" s="13" t="s">
        <v>84</v>
      </c>
      <c r="AW99" s="13" t="s">
        <v>33</v>
      </c>
      <c r="AX99" s="13" t="s">
        <v>21</v>
      </c>
      <c r="AY99" s="137" t="s">
        <v>142</v>
      </c>
    </row>
    <row r="100" spans="1:65" s="2" customFormat="1" ht="16.5" customHeight="1">
      <c r="A100" s="25"/>
      <c r="B100" s="119"/>
      <c r="C100" s="120" t="s">
        <v>148</v>
      </c>
      <c r="D100" s="120" t="s">
        <v>144</v>
      </c>
      <c r="E100" s="121" t="s">
        <v>668</v>
      </c>
      <c r="F100" s="122" t="s">
        <v>669</v>
      </c>
      <c r="G100" s="123" t="s">
        <v>182</v>
      </c>
      <c r="H100" s="124">
        <v>34.362000000000002</v>
      </c>
      <c r="I100" s="125">
        <v>23</v>
      </c>
      <c r="J100" s="125">
        <f>ROUND(I100*H100,2)</f>
        <v>790.33</v>
      </c>
      <c r="K100" s="122" t="s">
        <v>3</v>
      </c>
      <c r="L100" s="26"/>
      <c r="M100" s="126" t="s">
        <v>3</v>
      </c>
      <c r="N100" s="127" t="s">
        <v>45</v>
      </c>
      <c r="O100" s="128">
        <v>0</v>
      </c>
      <c r="P100" s="128">
        <f>O100*H100</f>
        <v>0</v>
      </c>
      <c r="Q100" s="128">
        <v>0</v>
      </c>
      <c r="R100" s="128">
        <f>Q100*H100</f>
        <v>0</v>
      </c>
      <c r="S100" s="128">
        <v>0</v>
      </c>
      <c r="T100" s="129">
        <f>S100*H100</f>
        <v>0</v>
      </c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R100" s="130" t="s">
        <v>148</v>
      </c>
      <c r="AT100" s="130" t="s">
        <v>144</v>
      </c>
      <c r="AU100" s="130" t="s">
        <v>84</v>
      </c>
      <c r="AY100" s="16" t="s">
        <v>142</v>
      </c>
      <c r="BE100" s="131">
        <f>IF(N100="základní",J100,0)</f>
        <v>790.33</v>
      </c>
      <c r="BF100" s="131">
        <f>IF(N100="snížená",J100,0)</f>
        <v>0</v>
      </c>
      <c r="BG100" s="131">
        <f>IF(N100="zákl. přenesená",J100,0)</f>
        <v>0</v>
      </c>
      <c r="BH100" s="131">
        <f>IF(N100="sníž. přenesená",J100,0)</f>
        <v>0</v>
      </c>
      <c r="BI100" s="131">
        <f>IF(N100="nulová",J100,0)</f>
        <v>0</v>
      </c>
      <c r="BJ100" s="16" t="s">
        <v>21</v>
      </c>
      <c r="BK100" s="131">
        <f>ROUND(I100*H100,2)</f>
        <v>790.33</v>
      </c>
      <c r="BL100" s="16" t="s">
        <v>148</v>
      </c>
      <c r="BM100" s="130" t="s">
        <v>670</v>
      </c>
    </row>
    <row r="101" spans="1:65" s="13" customFormat="1">
      <c r="B101" s="136"/>
      <c r="D101" s="132" t="s">
        <v>152</v>
      </c>
      <c r="E101" s="137" t="s">
        <v>3</v>
      </c>
      <c r="F101" s="138" t="s">
        <v>667</v>
      </c>
      <c r="H101" s="139">
        <v>34.362000000000002</v>
      </c>
      <c r="L101" s="136"/>
      <c r="M101" s="140"/>
      <c r="N101" s="141"/>
      <c r="O101" s="141"/>
      <c r="P101" s="141"/>
      <c r="Q101" s="141"/>
      <c r="R101" s="141"/>
      <c r="S101" s="141"/>
      <c r="T101" s="142"/>
      <c r="AT101" s="137" t="s">
        <v>152</v>
      </c>
      <c r="AU101" s="137" t="s">
        <v>84</v>
      </c>
      <c r="AV101" s="13" t="s">
        <v>84</v>
      </c>
      <c r="AW101" s="13" t="s">
        <v>33</v>
      </c>
      <c r="AX101" s="13" t="s">
        <v>21</v>
      </c>
      <c r="AY101" s="137" t="s">
        <v>142</v>
      </c>
    </row>
    <row r="102" spans="1:65" s="2" customFormat="1" ht="16.5" customHeight="1">
      <c r="A102" s="25"/>
      <c r="B102" s="119"/>
      <c r="C102" s="120" t="s">
        <v>169</v>
      </c>
      <c r="D102" s="120" t="s">
        <v>144</v>
      </c>
      <c r="E102" s="121" t="s">
        <v>671</v>
      </c>
      <c r="F102" s="122" t="s">
        <v>672</v>
      </c>
      <c r="G102" s="123" t="s">
        <v>156</v>
      </c>
      <c r="H102" s="124">
        <v>45.816000000000003</v>
      </c>
      <c r="I102" s="125">
        <v>120</v>
      </c>
      <c r="J102" s="125">
        <f>ROUND(I102*H102,2)</f>
        <v>5497.92</v>
      </c>
      <c r="K102" s="122" t="s">
        <v>3</v>
      </c>
      <c r="L102" s="26"/>
      <c r="M102" s="126" t="s">
        <v>3</v>
      </c>
      <c r="N102" s="127" t="s">
        <v>45</v>
      </c>
      <c r="O102" s="128">
        <v>0</v>
      </c>
      <c r="P102" s="128">
        <f>O102*H102</f>
        <v>0</v>
      </c>
      <c r="Q102" s="128">
        <v>8.4000000000000003E-4</v>
      </c>
      <c r="R102" s="128">
        <f>Q102*H102</f>
        <v>3.8485440000000003E-2</v>
      </c>
      <c r="S102" s="128">
        <v>0</v>
      </c>
      <c r="T102" s="129">
        <f>S102*H102</f>
        <v>0</v>
      </c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R102" s="130" t="s">
        <v>148</v>
      </c>
      <c r="AT102" s="130" t="s">
        <v>144</v>
      </c>
      <c r="AU102" s="130" t="s">
        <v>84</v>
      </c>
      <c r="AY102" s="16" t="s">
        <v>142</v>
      </c>
      <c r="BE102" s="131">
        <f>IF(N102="základní",J102,0)</f>
        <v>5497.92</v>
      </c>
      <c r="BF102" s="131">
        <f>IF(N102="snížená",J102,0)</f>
        <v>0</v>
      </c>
      <c r="BG102" s="131">
        <f>IF(N102="zákl. přenesená",J102,0)</f>
        <v>0</v>
      </c>
      <c r="BH102" s="131">
        <f>IF(N102="sníž. přenesená",J102,0)</f>
        <v>0</v>
      </c>
      <c r="BI102" s="131">
        <f>IF(N102="nulová",J102,0)</f>
        <v>0</v>
      </c>
      <c r="BJ102" s="16" t="s">
        <v>21</v>
      </c>
      <c r="BK102" s="131">
        <f>ROUND(I102*H102,2)</f>
        <v>5497.92</v>
      </c>
      <c r="BL102" s="16" t="s">
        <v>148</v>
      </c>
      <c r="BM102" s="130" t="s">
        <v>673</v>
      </c>
    </row>
    <row r="103" spans="1:65" s="13" customFormat="1">
      <c r="B103" s="136"/>
      <c r="D103" s="132" t="s">
        <v>152</v>
      </c>
      <c r="E103" s="137" t="s">
        <v>3</v>
      </c>
      <c r="F103" s="138" t="s">
        <v>674</v>
      </c>
      <c r="H103" s="139">
        <v>24.12</v>
      </c>
      <c r="L103" s="136"/>
      <c r="M103" s="140"/>
      <c r="N103" s="141"/>
      <c r="O103" s="141"/>
      <c r="P103" s="141"/>
      <c r="Q103" s="141"/>
      <c r="R103" s="141"/>
      <c r="S103" s="141"/>
      <c r="T103" s="142"/>
      <c r="AT103" s="137" t="s">
        <v>152</v>
      </c>
      <c r="AU103" s="137" t="s">
        <v>84</v>
      </c>
      <c r="AV103" s="13" t="s">
        <v>84</v>
      </c>
      <c r="AW103" s="13" t="s">
        <v>33</v>
      </c>
      <c r="AX103" s="13" t="s">
        <v>74</v>
      </c>
      <c r="AY103" s="137" t="s">
        <v>142</v>
      </c>
    </row>
    <row r="104" spans="1:65" s="13" customFormat="1">
      <c r="B104" s="136"/>
      <c r="D104" s="132" t="s">
        <v>152</v>
      </c>
      <c r="E104" s="137" t="s">
        <v>3</v>
      </c>
      <c r="F104" s="138" t="s">
        <v>675</v>
      </c>
      <c r="H104" s="139">
        <v>21.695999999999998</v>
      </c>
      <c r="L104" s="136"/>
      <c r="M104" s="140"/>
      <c r="N104" s="141"/>
      <c r="O104" s="141"/>
      <c r="P104" s="141"/>
      <c r="Q104" s="141"/>
      <c r="R104" s="141"/>
      <c r="S104" s="141"/>
      <c r="T104" s="142"/>
      <c r="AT104" s="137" t="s">
        <v>152</v>
      </c>
      <c r="AU104" s="137" t="s">
        <v>84</v>
      </c>
      <c r="AV104" s="13" t="s">
        <v>84</v>
      </c>
      <c r="AW104" s="13" t="s">
        <v>33</v>
      </c>
      <c r="AX104" s="13" t="s">
        <v>74</v>
      </c>
      <c r="AY104" s="137" t="s">
        <v>142</v>
      </c>
    </row>
    <row r="105" spans="1:65" s="14" customFormat="1">
      <c r="B105" s="152"/>
      <c r="D105" s="132" t="s">
        <v>152</v>
      </c>
      <c r="E105" s="153" t="s">
        <v>3</v>
      </c>
      <c r="F105" s="154" t="s">
        <v>260</v>
      </c>
      <c r="H105" s="155">
        <v>45.816000000000003</v>
      </c>
      <c r="L105" s="152"/>
      <c r="M105" s="156"/>
      <c r="N105" s="157"/>
      <c r="O105" s="157"/>
      <c r="P105" s="157"/>
      <c r="Q105" s="157"/>
      <c r="R105" s="157"/>
      <c r="S105" s="157"/>
      <c r="T105" s="158"/>
      <c r="AT105" s="153" t="s">
        <v>152</v>
      </c>
      <c r="AU105" s="153" t="s">
        <v>84</v>
      </c>
      <c r="AV105" s="14" t="s">
        <v>148</v>
      </c>
      <c r="AW105" s="14" t="s">
        <v>4</v>
      </c>
      <c r="AX105" s="14" t="s">
        <v>21</v>
      </c>
      <c r="AY105" s="153" t="s">
        <v>142</v>
      </c>
    </row>
    <row r="106" spans="1:65" s="2" customFormat="1" ht="21.75" customHeight="1">
      <c r="A106" s="25"/>
      <c r="B106" s="119"/>
      <c r="C106" s="120" t="s">
        <v>174</v>
      </c>
      <c r="D106" s="120" t="s">
        <v>144</v>
      </c>
      <c r="E106" s="121" t="s">
        <v>676</v>
      </c>
      <c r="F106" s="122" t="s">
        <v>677</v>
      </c>
      <c r="G106" s="123" t="s">
        <v>156</v>
      </c>
      <c r="H106" s="124">
        <v>45.816000000000003</v>
      </c>
      <c r="I106" s="125">
        <v>20</v>
      </c>
      <c r="J106" s="125">
        <f>ROUND(I106*H106,2)</f>
        <v>916.32</v>
      </c>
      <c r="K106" s="122" t="s">
        <v>3</v>
      </c>
      <c r="L106" s="26"/>
      <c r="M106" s="126" t="s">
        <v>3</v>
      </c>
      <c r="N106" s="127" t="s">
        <v>45</v>
      </c>
      <c r="O106" s="128">
        <v>0</v>
      </c>
      <c r="P106" s="128">
        <f>O106*H106</f>
        <v>0</v>
      </c>
      <c r="Q106" s="128">
        <v>0</v>
      </c>
      <c r="R106" s="128">
        <f>Q106*H106</f>
        <v>0</v>
      </c>
      <c r="S106" s="128">
        <v>0</v>
      </c>
      <c r="T106" s="129">
        <f>S106*H106</f>
        <v>0</v>
      </c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R106" s="130" t="s">
        <v>148</v>
      </c>
      <c r="AT106" s="130" t="s">
        <v>144</v>
      </c>
      <c r="AU106" s="130" t="s">
        <v>84</v>
      </c>
      <c r="AY106" s="16" t="s">
        <v>142</v>
      </c>
      <c r="BE106" s="131">
        <f>IF(N106="základní",J106,0)</f>
        <v>916.32</v>
      </c>
      <c r="BF106" s="131">
        <f>IF(N106="snížená",J106,0)</f>
        <v>0</v>
      </c>
      <c r="BG106" s="131">
        <f>IF(N106="zákl. přenesená",J106,0)</f>
        <v>0</v>
      </c>
      <c r="BH106" s="131">
        <f>IF(N106="sníž. přenesená",J106,0)</f>
        <v>0</v>
      </c>
      <c r="BI106" s="131">
        <f>IF(N106="nulová",J106,0)</f>
        <v>0</v>
      </c>
      <c r="BJ106" s="16" t="s">
        <v>21</v>
      </c>
      <c r="BK106" s="131">
        <f>ROUND(I106*H106,2)</f>
        <v>916.32</v>
      </c>
      <c r="BL106" s="16" t="s">
        <v>148</v>
      </c>
      <c r="BM106" s="130" t="s">
        <v>678</v>
      </c>
    </row>
    <row r="107" spans="1:65" s="13" customFormat="1">
      <c r="B107" s="136"/>
      <c r="D107" s="132" t="s">
        <v>152</v>
      </c>
      <c r="E107" s="137" t="s">
        <v>3</v>
      </c>
      <c r="F107" s="138" t="s">
        <v>679</v>
      </c>
      <c r="H107" s="139">
        <v>45.816000000000003</v>
      </c>
      <c r="L107" s="136"/>
      <c r="M107" s="140"/>
      <c r="N107" s="141"/>
      <c r="O107" s="141"/>
      <c r="P107" s="141"/>
      <c r="Q107" s="141"/>
      <c r="R107" s="141"/>
      <c r="S107" s="141"/>
      <c r="T107" s="142"/>
      <c r="AT107" s="137" t="s">
        <v>152</v>
      </c>
      <c r="AU107" s="137" t="s">
        <v>84</v>
      </c>
      <c r="AV107" s="13" t="s">
        <v>84</v>
      </c>
      <c r="AW107" s="13" t="s">
        <v>33</v>
      </c>
      <c r="AX107" s="13" t="s">
        <v>21</v>
      </c>
      <c r="AY107" s="137" t="s">
        <v>142</v>
      </c>
    </row>
    <row r="108" spans="1:65" s="2" customFormat="1" ht="16.5" customHeight="1">
      <c r="A108" s="25"/>
      <c r="B108" s="119"/>
      <c r="C108" s="120" t="s">
        <v>179</v>
      </c>
      <c r="D108" s="120" t="s">
        <v>144</v>
      </c>
      <c r="E108" s="121" t="s">
        <v>680</v>
      </c>
      <c r="F108" s="122" t="s">
        <v>681</v>
      </c>
      <c r="G108" s="123" t="s">
        <v>182</v>
      </c>
      <c r="H108" s="124">
        <v>17.181000000000001</v>
      </c>
      <c r="I108" s="125">
        <v>69</v>
      </c>
      <c r="J108" s="125">
        <f>ROUND(I108*H108,2)</f>
        <v>1185.49</v>
      </c>
      <c r="K108" s="122" t="s">
        <v>3</v>
      </c>
      <c r="L108" s="26"/>
      <c r="M108" s="126" t="s">
        <v>3</v>
      </c>
      <c r="N108" s="127" t="s">
        <v>45</v>
      </c>
      <c r="O108" s="128">
        <v>0</v>
      </c>
      <c r="P108" s="128">
        <f>O108*H108</f>
        <v>0</v>
      </c>
      <c r="Q108" s="128">
        <v>0</v>
      </c>
      <c r="R108" s="128">
        <f>Q108*H108</f>
        <v>0</v>
      </c>
      <c r="S108" s="128">
        <v>0</v>
      </c>
      <c r="T108" s="129">
        <f>S108*H108</f>
        <v>0</v>
      </c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R108" s="130" t="s">
        <v>148</v>
      </c>
      <c r="AT108" s="130" t="s">
        <v>144</v>
      </c>
      <c r="AU108" s="130" t="s">
        <v>84</v>
      </c>
      <c r="AY108" s="16" t="s">
        <v>142</v>
      </c>
      <c r="BE108" s="131">
        <f>IF(N108="základní",J108,0)</f>
        <v>1185.49</v>
      </c>
      <c r="BF108" s="131">
        <f>IF(N108="snížená",J108,0)</f>
        <v>0</v>
      </c>
      <c r="BG108" s="131">
        <f>IF(N108="zákl. přenesená",J108,0)</f>
        <v>0</v>
      </c>
      <c r="BH108" s="131">
        <f>IF(N108="sníž. přenesená",J108,0)</f>
        <v>0</v>
      </c>
      <c r="BI108" s="131">
        <f>IF(N108="nulová",J108,0)</f>
        <v>0</v>
      </c>
      <c r="BJ108" s="16" t="s">
        <v>21</v>
      </c>
      <c r="BK108" s="131">
        <f>ROUND(I108*H108,2)</f>
        <v>1185.49</v>
      </c>
      <c r="BL108" s="16" t="s">
        <v>148</v>
      </c>
      <c r="BM108" s="130" t="s">
        <v>682</v>
      </c>
    </row>
    <row r="109" spans="1:65" s="13" customFormat="1">
      <c r="B109" s="136"/>
      <c r="D109" s="132" t="s">
        <v>152</v>
      </c>
      <c r="E109" s="137" t="s">
        <v>3</v>
      </c>
      <c r="F109" s="138" t="s">
        <v>683</v>
      </c>
      <c r="H109" s="139">
        <v>17.181000000000001</v>
      </c>
      <c r="L109" s="136"/>
      <c r="M109" s="140"/>
      <c r="N109" s="141"/>
      <c r="O109" s="141"/>
      <c r="P109" s="141"/>
      <c r="Q109" s="141"/>
      <c r="R109" s="141"/>
      <c r="S109" s="141"/>
      <c r="T109" s="142"/>
      <c r="AT109" s="137" t="s">
        <v>152</v>
      </c>
      <c r="AU109" s="137" t="s">
        <v>84</v>
      </c>
      <c r="AV109" s="13" t="s">
        <v>84</v>
      </c>
      <c r="AW109" s="13" t="s">
        <v>33</v>
      </c>
      <c r="AX109" s="13" t="s">
        <v>21</v>
      </c>
      <c r="AY109" s="137" t="s">
        <v>142</v>
      </c>
    </row>
    <row r="110" spans="1:65" s="2" customFormat="1" ht="21.75" customHeight="1">
      <c r="A110" s="25"/>
      <c r="B110" s="119"/>
      <c r="C110" s="120" t="s">
        <v>185</v>
      </c>
      <c r="D110" s="120" t="s">
        <v>144</v>
      </c>
      <c r="E110" s="121" t="s">
        <v>440</v>
      </c>
      <c r="F110" s="122" t="s">
        <v>441</v>
      </c>
      <c r="G110" s="123" t="s">
        <v>182</v>
      </c>
      <c r="H110" s="124">
        <v>30</v>
      </c>
      <c r="I110" s="125">
        <v>48</v>
      </c>
      <c r="J110" s="125">
        <f>ROUND(I110*H110,2)</f>
        <v>1440</v>
      </c>
      <c r="K110" s="122" t="s">
        <v>3</v>
      </c>
      <c r="L110" s="26"/>
      <c r="M110" s="126" t="s">
        <v>3</v>
      </c>
      <c r="N110" s="127" t="s">
        <v>45</v>
      </c>
      <c r="O110" s="128">
        <v>0</v>
      </c>
      <c r="P110" s="128">
        <f>O110*H110</f>
        <v>0</v>
      </c>
      <c r="Q110" s="128">
        <v>0</v>
      </c>
      <c r="R110" s="128">
        <f>Q110*H110</f>
        <v>0</v>
      </c>
      <c r="S110" s="128">
        <v>0</v>
      </c>
      <c r="T110" s="129">
        <f>S110*H110</f>
        <v>0</v>
      </c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R110" s="130" t="s">
        <v>148</v>
      </c>
      <c r="AT110" s="130" t="s">
        <v>144</v>
      </c>
      <c r="AU110" s="130" t="s">
        <v>84</v>
      </c>
      <c r="AY110" s="16" t="s">
        <v>142</v>
      </c>
      <c r="BE110" s="131">
        <f>IF(N110="základní",J110,0)</f>
        <v>1440</v>
      </c>
      <c r="BF110" s="131">
        <f>IF(N110="snížená",J110,0)</f>
        <v>0</v>
      </c>
      <c r="BG110" s="131">
        <f>IF(N110="zákl. přenesená",J110,0)</f>
        <v>0</v>
      </c>
      <c r="BH110" s="131">
        <f>IF(N110="sníž. přenesená",J110,0)</f>
        <v>0</v>
      </c>
      <c r="BI110" s="131">
        <f>IF(N110="nulová",J110,0)</f>
        <v>0</v>
      </c>
      <c r="BJ110" s="16" t="s">
        <v>21</v>
      </c>
      <c r="BK110" s="131">
        <f>ROUND(I110*H110,2)</f>
        <v>1440</v>
      </c>
      <c r="BL110" s="16" t="s">
        <v>148</v>
      </c>
      <c r="BM110" s="130" t="s">
        <v>684</v>
      </c>
    </row>
    <row r="111" spans="1:65" s="13" customFormat="1">
      <c r="B111" s="136"/>
      <c r="D111" s="132" t="s">
        <v>152</v>
      </c>
      <c r="E111" s="137" t="s">
        <v>3</v>
      </c>
      <c r="F111" s="138" t="s">
        <v>685</v>
      </c>
      <c r="H111" s="139">
        <v>15</v>
      </c>
      <c r="L111" s="136"/>
      <c r="M111" s="140"/>
      <c r="N111" s="141"/>
      <c r="O111" s="141"/>
      <c r="P111" s="141"/>
      <c r="Q111" s="141"/>
      <c r="R111" s="141"/>
      <c r="S111" s="141"/>
      <c r="T111" s="142"/>
      <c r="AT111" s="137" t="s">
        <v>152</v>
      </c>
      <c r="AU111" s="137" t="s">
        <v>84</v>
      </c>
      <c r="AV111" s="13" t="s">
        <v>84</v>
      </c>
      <c r="AW111" s="13" t="s">
        <v>33</v>
      </c>
      <c r="AX111" s="13" t="s">
        <v>74</v>
      </c>
      <c r="AY111" s="137" t="s">
        <v>142</v>
      </c>
    </row>
    <row r="112" spans="1:65" s="13" customFormat="1">
      <c r="B112" s="136"/>
      <c r="D112" s="132" t="s">
        <v>152</v>
      </c>
      <c r="E112" s="137" t="s">
        <v>3</v>
      </c>
      <c r="F112" s="138" t="s">
        <v>686</v>
      </c>
      <c r="H112" s="139">
        <v>15</v>
      </c>
      <c r="L112" s="136"/>
      <c r="M112" s="140"/>
      <c r="N112" s="141"/>
      <c r="O112" s="141"/>
      <c r="P112" s="141"/>
      <c r="Q112" s="141"/>
      <c r="R112" s="141"/>
      <c r="S112" s="141"/>
      <c r="T112" s="142"/>
      <c r="AT112" s="137" t="s">
        <v>152</v>
      </c>
      <c r="AU112" s="137" t="s">
        <v>84</v>
      </c>
      <c r="AV112" s="13" t="s">
        <v>84</v>
      </c>
      <c r="AW112" s="13" t="s">
        <v>33</v>
      </c>
      <c r="AX112" s="13" t="s">
        <v>74</v>
      </c>
      <c r="AY112" s="137" t="s">
        <v>142</v>
      </c>
    </row>
    <row r="113" spans="1:65" s="14" customFormat="1">
      <c r="B113" s="152"/>
      <c r="D113" s="132" t="s">
        <v>152</v>
      </c>
      <c r="E113" s="153" t="s">
        <v>3</v>
      </c>
      <c r="F113" s="154" t="s">
        <v>260</v>
      </c>
      <c r="H113" s="155">
        <v>30</v>
      </c>
      <c r="L113" s="152"/>
      <c r="M113" s="156"/>
      <c r="N113" s="157"/>
      <c r="O113" s="157"/>
      <c r="P113" s="157"/>
      <c r="Q113" s="157"/>
      <c r="R113" s="157"/>
      <c r="S113" s="157"/>
      <c r="T113" s="158"/>
      <c r="AT113" s="153" t="s">
        <v>152</v>
      </c>
      <c r="AU113" s="153" t="s">
        <v>84</v>
      </c>
      <c r="AV113" s="14" t="s">
        <v>148</v>
      </c>
      <c r="AW113" s="14" t="s">
        <v>4</v>
      </c>
      <c r="AX113" s="14" t="s">
        <v>21</v>
      </c>
      <c r="AY113" s="153" t="s">
        <v>142</v>
      </c>
    </row>
    <row r="114" spans="1:65" s="2" customFormat="1" ht="16.5" customHeight="1">
      <c r="A114" s="25"/>
      <c r="B114" s="119"/>
      <c r="C114" s="143" t="s">
        <v>190</v>
      </c>
      <c r="D114" s="143" t="s">
        <v>195</v>
      </c>
      <c r="E114" s="144" t="s">
        <v>687</v>
      </c>
      <c r="F114" s="145" t="s">
        <v>688</v>
      </c>
      <c r="G114" s="146" t="s">
        <v>198</v>
      </c>
      <c r="H114" s="147">
        <v>54</v>
      </c>
      <c r="I114" s="148">
        <v>340</v>
      </c>
      <c r="J114" s="148">
        <f>ROUND(I114*H114,2)</f>
        <v>18360</v>
      </c>
      <c r="K114" s="145" t="s">
        <v>3</v>
      </c>
      <c r="L114" s="149"/>
      <c r="M114" s="150" t="s">
        <v>3</v>
      </c>
      <c r="N114" s="151" t="s">
        <v>45</v>
      </c>
      <c r="O114" s="128">
        <v>0</v>
      </c>
      <c r="P114" s="128">
        <f>O114*H114</f>
        <v>0</v>
      </c>
      <c r="Q114" s="128">
        <v>1</v>
      </c>
      <c r="R114" s="128">
        <f>Q114*H114</f>
        <v>54</v>
      </c>
      <c r="S114" s="128">
        <v>0</v>
      </c>
      <c r="T114" s="129">
        <f>S114*H114</f>
        <v>0</v>
      </c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R114" s="130" t="s">
        <v>185</v>
      </c>
      <c r="AT114" s="130" t="s">
        <v>195</v>
      </c>
      <c r="AU114" s="130" t="s">
        <v>84</v>
      </c>
      <c r="AY114" s="16" t="s">
        <v>142</v>
      </c>
      <c r="BE114" s="131">
        <f>IF(N114="základní",J114,0)</f>
        <v>18360</v>
      </c>
      <c r="BF114" s="131">
        <f>IF(N114="snížená",J114,0)</f>
        <v>0</v>
      </c>
      <c r="BG114" s="131">
        <f>IF(N114="zákl. přenesená",J114,0)</f>
        <v>0</v>
      </c>
      <c r="BH114" s="131">
        <f>IF(N114="sníž. přenesená",J114,0)</f>
        <v>0</v>
      </c>
      <c r="BI114" s="131">
        <f>IF(N114="nulová",J114,0)</f>
        <v>0</v>
      </c>
      <c r="BJ114" s="16" t="s">
        <v>21</v>
      </c>
      <c r="BK114" s="131">
        <f>ROUND(I114*H114,2)</f>
        <v>18360</v>
      </c>
      <c r="BL114" s="16" t="s">
        <v>148</v>
      </c>
      <c r="BM114" s="130" t="s">
        <v>689</v>
      </c>
    </row>
    <row r="115" spans="1:65" s="13" customFormat="1">
      <c r="B115" s="136"/>
      <c r="D115" s="132" t="s">
        <v>152</v>
      </c>
      <c r="E115" s="137" t="s">
        <v>3</v>
      </c>
      <c r="F115" s="138" t="s">
        <v>690</v>
      </c>
      <c r="H115" s="139">
        <v>54</v>
      </c>
      <c r="L115" s="136"/>
      <c r="M115" s="140"/>
      <c r="N115" s="141"/>
      <c r="O115" s="141"/>
      <c r="P115" s="141"/>
      <c r="Q115" s="141"/>
      <c r="R115" s="141"/>
      <c r="S115" s="141"/>
      <c r="T115" s="142"/>
      <c r="AT115" s="137" t="s">
        <v>152</v>
      </c>
      <c r="AU115" s="137" t="s">
        <v>84</v>
      </c>
      <c r="AV115" s="13" t="s">
        <v>84</v>
      </c>
      <c r="AW115" s="13" t="s">
        <v>33</v>
      </c>
      <c r="AX115" s="13" t="s">
        <v>21</v>
      </c>
      <c r="AY115" s="137" t="s">
        <v>142</v>
      </c>
    </row>
    <row r="116" spans="1:65" s="2" customFormat="1" ht="21.75" customHeight="1">
      <c r="A116" s="25"/>
      <c r="B116" s="119"/>
      <c r="C116" s="120" t="s">
        <v>26</v>
      </c>
      <c r="D116" s="120" t="s">
        <v>144</v>
      </c>
      <c r="E116" s="121" t="s">
        <v>443</v>
      </c>
      <c r="F116" s="122" t="s">
        <v>691</v>
      </c>
      <c r="G116" s="123" t="s">
        <v>182</v>
      </c>
      <c r="H116" s="124">
        <v>6.8719999999999999</v>
      </c>
      <c r="I116" s="125">
        <v>69</v>
      </c>
      <c r="J116" s="125">
        <f>ROUND(I116*H116,2)</f>
        <v>474.17</v>
      </c>
      <c r="K116" s="122" t="s">
        <v>3</v>
      </c>
      <c r="L116" s="26"/>
      <c r="M116" s="126" t="s">
        <v>3</v>
      </c>
      <c r="N116" s="127" t="s">
        <v>45</v>
      </c>
      <c r="O116" s="128">
        <v>0</v>
      </c>
      <c r="P116" s="128">
        <f>O116*H116</f>
        <v>0</v>
      </c>
      <c r="Q116" s="128">
        <v>0</v>
      </c>
      <c r="R116" s="128">
        <f>Q116*H116</f>
        <v>0</v>
      </c>
      <c r="S116" s="128">
        <v>0</v>
      </c>
      <c r="T116" s="129">
        <f>S116*H116</f>
        <v>0</v>
      </c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R116" s="130" t="s">
        <v>148</v>
      </c>
      <c r="AT116" s="130" t="s">
        <v>144</v>
      </c>
      <c r="AU116" s="130" t="s">
        <v>84</v>
      </c>
      <c r="AY116" s="16" t="s">
        <v>142</v>
      </c>
      <c r="BE116" s="131">
        <f>IF(N116="základní",J116,0)</f>
        <v>474.17</v>
      </c>
      <c r="BF116" s="131">
        <f>IF(N116="snížená",J116,0)</f>
        <v>0</v>
      </c>
      <c r="BG116" s="131">
        <f>IF(N116="zákl. přenesená",J116,0)</f>
        <v>0</v>
      </c>
      <c r="BH116" s="131">
        <f>IF(N116="sníž. přenesená",J116,0)</f>
        <v>0</v>
      </c>
      <c r="BI116" s="131">
        <f>IF(N116="nulová",J116,0)</f>
        <v>0</v>
      </c>
      <c r="BJ116" s="16" t="s">
        <v>21</v>
      </c>
      <c r="BK116" s="131">
        <f>ROUND(I116*H116,2)</f>
        <v>474.17</v>
      </c>
      <c r="BL116" s="16" t="s">
        <v>148</v>
      </c>
      <c r="BM116" s="130" t="s">
        <v>692</v>
      </c>
    </row>
    <row r="117" spans="1:65" s="13" customFormat="1" ht="20.399999999999999">
      <c r="B117" s="136"/>
      <c r="D117" s="132" t="s">
        <v>152</v>
      </c>
      <c r="E117" s="137" t="s">
        <v>3</v>
      </c>
      <c r="F117" s="138" t="s">
        <v>693</v>
      </c>
      <c r="H117" s="139">
        <v>3.6179999999999999</v>
      </c>
      <c r="L117" s="136"/>
      <c r="M117" s="140"/>
      <c r="N117" s="141"/>
      <c r="O117" s="141"/>
      <c r="P117" s="141"/>
      <c r="Q117" s="141"/>
      <c r="R117" s="141"/>
      <c r="S117" s="141"/>
      <c r="T117" s="142"/>
      <c r="AT117" s="137" t="s">
        <v>152</v>
      </c>
      <c r="AU117" s="137" t="s">
        <v>84</v>
      </c>
      <c r="AV117" s="13" t="s">
        <v>84</v>
      </c>
      <c r="AW117" s="13" t="s">
        <v>33</v>
      </c>
      <c r="AX117" s="13" t="s">
        <v>74</v>
      </c>
      <c r="AY117" s="137" t="s">
        <v>142</v>
      </c>
    </row>
    <row r="118" spans="1:65" s="13" customFormat="1">
      <c r="B118" s="136"/>
      <c r="D118" s="132" t="s">
        <v>152</v>
      </c>
      <c r="E118" s="137" t="s">
        <v>3</v>
      </c>
      <c r="F118" s="138" t="s">
        <v>694</v>
      </c>
      <c r="H118" s="139">
        <v>3.2543999999999995</v>
      </c>
      <c r="L118" s="136"/>
      <c r="M118" s="140"/>
      <c r="N118" s="141"/>
      <c r="O118" s="141"/>
      <c r="P118" s="141"/>
      <c r="Q118" s="141"/>
      <c r="R118" s="141"/>
      <c r="S118" s="141"/>
      <c r="T118" s="142"/>
      <c r="AT118" s="137" t="s">
        <v>152</v>
      </c>
      <c r="AU118" s="137" t="s">
        <v>84</v>
      </c>
      <c r="AV118" s="13" t="s">
        <v>84</v>
      </c>
      <c r="AW118" s="13" t="s">
        <v>33</v>
      </c>
      <c r="AX118" s="13" t="s">
        <v>74</v>
      </c>
      <c r="AY118" s="137" t="s">
        <v>142</v>
      </c>
    </row>
    <row r="119" spans="1:65" s="14" customFormat="1">
      <c r="B119" s="152"/>
      <c r="D119" s="132" t="s">
        <v>152</v>
      </c>
      <c r="E119" s="153" t="s">
        <v>3</v>
      </c>
      <c r="F119" s="154" t="s">
        <v>260</v>
      </c>
      <c r="H119" s="155">
        <v>6.872399999999999</v>
      </c>
      <c r="L119" s="152"/>
      <c r="M119" s="156"/>
      <c r="N119" s="157"/>
      <c r="O119" s="157"/>
      <c r="P119" s="157"/>
      <c r="Q119" s="157"/>
      <c r="R119" s="157"/>
      <c r="S119" s="157"/>
      <c r="T119" s="158"/>
      <c r="AT119" s="153" t="s">
        <v>152</v>
      </c>
      <c r="AU119" s="153" t="s">
        <v>84</v>
      </c>
      <c r="AV119" s="14" t="s">
        <v>148</v>
      </c>
      <c r="AW119" s="14" t="s">
        <v>4</v>
      </c>
      <c r="AX119" s="14" t="s">
        <v>21</v>
      </c>
      <c r="AY119" s="153" t="s">
        <v>142</v>
      </c>
    </row>
    <row r="120" spans="1:65" s="2" customFormat="1" ht="21.75" customHeight="1">
      <c r="A120" s="25"/>
      <c r="B120" s="119"/>
      <c r="C120" s="120" t="s">
        <v>202</v>
      </c>
      <c r="D120" s="120" t="s">
        <v>144</v>
      </c>
      <c r="E120" s="121" t="s">
        <v>695</v>
      </c>
      <c r="F120" s="122" t="s">
        <v>696</v>
      </c>
      <c r="G120" s="123" t="s">
        <v>182</v>
      </c>
      <c r="H120" s="124">
        <v>6.8719999999999999</v>
      </c>
      <c r="I120" s="125">
        <v>306</v>
      </c>
      <c r="J120" s="125">
        <f>ROUND(I120*H120,2)</f>
        <v>2102.83</v>
      </c>
      <c r="K120" s="122" t="s">
        <v>3</v>
      </c>
      <c r="L120" s="26"/>
      <c r="M120" s="126" t="s">
        <v>3</v>
      </c>
      <c r="N120" s="127" t="s">
        <v>45</v>
      </c>
      <c r="O120" s="128">
        <v>0</v>
      </c>
      <c r="P120" s="128">
        <f>O120*H120</f>
        <v>0</v>
      </c>
      <c r="Q120" s="128">
        <v>0</v>
      </c>
      <c r="R120" s="128">
        <f>Q120*H120</f>
        <v>0</v>
      </c>
      <c r="S120" s="128">
        <v>0</v>
      </c>
      <c r="T120" s="129">
        <f>S120*H120</f>
        <v>0</v>
      </c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R120" s="130" t="s">
        <v>148</v>
      </c>
      <c r="AT120" s="130" t="s">
        <v>144</v>
      </c>
      <c r="AU120" s="130" t="s">
        <v>84</v>
      </c>
      <c r="AY120" s="16" t="s">
        <v>142</v>
      </c>
      <c r="BE120" s="131">
        <f>IF(N120="základní",J120,0)</f>
        <v>2102.83</v>
      </c>
      <c r="BF120" s="131">
        <f>IF(N120="snížená",J120,0)</f>
        <v>0</v>
      </c>
      <c r="BG120" s="131">
        <f>IF(N120="zákl. přenesená",J120,0)</f>
        <v>0</v>
      </c>
      <c r="BH120" s="131">
        <f>IF(N120="sníž. přenesená",J120,0)</f>
        <v>0</v>
      </c>
      <c r="BI120" s="131">
        <f>IF(N120="nulová",J120,0)</f>
        <v>0</v>
      </c>
      <c r="BJ120" s="16" t="s">
        <v>21</v>
      </c>
      <c r="BK120" s="131">
        <f>ROUND(I120*H120,2)</f>
        <v>2102.83</v>
      </c>
      <c r="BL120" s="16" t="s">
        <v>148</v>
      </c>
      <c r="BM120" s="130" t="s">
        <v>697</v>
      </c>
    </row>
    <row r="121" spans="1:65" s="13" customFormat="1" ht="20.399999999999999">
      <c r="B121" s="136"/>
      <c r="D121" s="132" t="s">
        <v>152</v>
      </c>
      <c r="E121" s="137" t="s">
        <v>3</v>
      </c>
      <c r="F121" s="138" t="s">
        <v>698</v>
      </c>
      <c r="H121" s="139">
        <v>3.6179999999999999</v>
      </c>
      <c r="L121" s="136"/>
      <c r="M121" s="140"/>
      <c r="N121" s="141"/>
      <c r="O121" s="141"/>
      <c r="P121" s="141"/>
      <c r="Q121" s="141"/>
      <c r="R121" s="141"/>
      <c r="S121" s="141"/>
      <c r="T121" s="142"/>
      <c r="AT121" s="137" t="s">
        <v>152</v>
      </c>
      <c r="AU121" s="137" t="s">
        <v>84</v>
      </c>
      <c r="AV121" s="13" t="s">
        <v>84</v>
      </c>
      <c r="AW121" s="13" t="s">
        <v>33</v>
      </c>
      <c r="AX121" s="13" t="s">
        <v>74</v>
      </c>
      <c r="AY121" s="137" t="s">
        <v>142</v>
      </c>
    </row>
    <row r="122" spans="1:65" s="13" customFormat="1">
      <c r="B122" s="136"/>
      <c r="D122" s="132" t="s">
        <v>152</v>
      </c>
      <c r="E122" s="137" t="s">
        <v>3</v>
      </c>
      <c r="F122" s="138" t="s">
        <v>699</v>
      </c>
      <c r="H122" s="139">
        <v>3.2543999999999995</v>
      </c>
      <c r="L122" s="136"/>
      <c r="M122" s="140"/>
      <c r="N122" s="141"/>
      <c r="O122" s="141"/>
      <c r="P122" s="141"/>
      <c r="Q122" s="141"/>
      <c r="R122" s="141"/>
      <c r="S122" s="141"/>
      <c r="T122" s="142"/>
      <c r="AT122" s="137" t="s">
        <v>152</v>
      </c>
      <c r="AU122" s="137" t="s">
        <v>84</v>
      </c>
      <c r="AV122" s="13" t="s">
        <v>84</v>
      </c>
      <c r="AW122" s="13" t="s">
        <v>33</v>
      </c>
      <c r="AX122" s="13" t="s">
        <v>74</v>
      </c>
      <c r="AY122" s="137" t="s">
        <v>142</v>
      </c>
    </row>
    <row r="123" spans="1:65" s="14" customFormat="1">
      <c r="B123" s="152"/>
      <c r="D123" s="132" t="s">
        <v>152</v>
      </c>
      <c r="E123" s="153" t="s">
        <v>3</v>
      </c>
      <c r="F123" s="154" t="s">
        <v>260</v>
      </c>
      <c r="H123" s="155">
        <v>6.872399999999999</v>
      </c>
      <c r="L123" s="152"/>
      <c r="M123" s="156"/>
      <c r="N123" s="157"/>
      <c r="O123" s="157"/>
      <c r="P123" s="157"/>
      <c r="Q123" s="157"/>
      <c r="R123" s="157"/>
      <c r="S123" s="157"/>
      <c r="T123" s="158"/>
      <c r="AT123" s="153" t="s">
        <v>152</v>
      </c>
      <c r="AU123" s="153" t="s">
        <v>84</v>
      </c>
      <c r="AV123" s="14" t="s">
        <v>148</v>
      </c>
      <c r="AW123" s="14" t="s">
        <v>4</v>
      </c>
      <c r="AX123" s="14" t="s">
        <v>21</v>
      </c>
      <c r="AY123" s="153" t="s">
        <v>142</v>
      </c>
    </row>
    <row r="124" spans="1:65" s="2" customFormat="1" ht="16.5" customHeight="1">
      <c r="A124" s="25"/>
      <c r="B124" s="119"/>
      <c r="C124" s="143" t="s">
        <v>207</v>
      </c>
      <c r="D124" s="143" t="s">
        <v>195</v>
      </c>
      <c r="E124" s="144" t="s">
        <v>700</v>
      </c>
      <c r="F124" s="145" t="s">
        <v>701</v>
      </c>
      <c r="G124" s="146" t="s">
        <v>198</v>
      </c>
      <c r="H124" s="147">
        <v>13.744</v>
      </c>
      <c r="I124" s="148">
        <v>190</v>
      </c>
      <c r="J124" s="148">
        <f>ROUND(I124*H124,2)</f>
        <v>2611.36</v>
      </c>
      <c r="K124" s="145" t="s">
        <v>3</v>
      </c>
      <c r="L124" s="149"/>
      <c r="M124" s="150" t="s">
        <v>3</v>
      </c>
      <c r="N124" s="151" t="s">
        <v>45</v>
      </c>
      <c r="O124" s="128">
        <v>0</v>
      </c>
      <c r="P124" s="128">
        <f>O124*H124</f>
        <v>0</v>
      </c>
      <c r="Q124" s="128">
        <v>1</v>
      </c>
      <c r="R124" s="128">
        <f>Q124*H124</f>
        <v>13.744</v>
      </c>
      <c r="S124" s="128">
        <v>0</v>
      </c>
      <c r="T124" s="129">
        <f>S124*H124</f>
        <v>0</v>
      </c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R124" s="130" t="s">
        <v>185</v>
      </c>
      <c r="AT124" s="130" t="s">
        <v>195</v>
      </c>
      <c r="AU124" s="130" t="s">
        <v>84</v>
      </c>
      <c r="AY124" s="16" t="s">
        <v>142</v>
      </c>
      <c r="BE124" s="131">
        <f>IF(N124="základní",J124,0)</f>
        <v>2611.36</v>
      </c>
      <c r="BF124" s="131">
        <f>IF(N124="snížená",J124,0)</f>
        <v>0</v>
      </c>
      <c r="BG124" s="131">
        <f>IF(N124="zákl. přenesená",J124,0)</f>
        <v>0</v>
      </c>
      <c r="BH124" s="131">
        <f>IF(N124="sníž. přenesená",J124,0)</f>
        <v>0</v>
      </c>
      <c r="BI124" s="131">
        <f>IF(N124="nulová",J124,0)</f>
        <v>0</v>
      </c>
      <c r="BJ124" s="16" t="s">
        <v>21</v>
      </c>
      <c r="BK124" s="131">
        <f>ROUND(I124*H124,2)</f>
        <v>2611.36</v>
      </c>
      <c r="BL124" s="16" t="s">
        <v>148</v>
      </c>
      <c r="BM124" s="130" t="s">
        <v>702</v>
      </c>
    </row>
    <row r="125" spans="1:65" s="13" customFormat="1">
      <c r="B125" s="136"/>
      <c r="D125" s="132" t="s">
        <v>152</v>
      </c>
      <c r="E125" s="137" t="s">
        <v>3</v>
      </c>
      <c r="F125" s="138" t="s">
        <v>703</v>
      </c>
      <c r="H125" s="139">
        <v>6.8719999999999999</v>
      </c>
      <c r="L125" s="136"/>
      <c r="M125" s="140"/>
      <c r="N125" s="141"/>
      <c r="O125" s="141"/>
      <c r="P125" s="141"/>
      <c r="Q125" s="141"/>
      <c r="R125" s="141"/>
      <c r="S125" s="141"/>
      <c r="T125" s="142"/>
      <c r="AT125" s="137" t="s">
        <v>152</v>
      </c>
      <c r="AU125" s="137" t="s">
        <v>84</v>
      </c>
      <c r="AV125" s="13" t="s">
        <v>84</v>
      </c>
      <c r="AW125" s="13" t="s">
        <v>33</v>
      </c>
      <c r="AX125" s="13" t="s">
        <v>74</v>
      </c>
      <c r="AY125" s="137" t="s">
        <v>142</v>
      </c>
    </row>
    <row r="126" spans="1:65" s="13" customFormat="1">
      <c r="B126" s="136"/>
      <c r="D126" s="132" t="s">
        <v>152</v>
      </c>
      <c r="E126" s="137" t="s">
        <v>3</v>
      </c>
      <c r="F126" s="138" t="s">
        <v>704</v>
      </c>
      <c r="H126" s="139">
        <v>13.744</v>
      </c>
      <c r="L126" s="136"/>
      <c r="M126" s="140"/>
      <c r="N126" s="141"/>
      <c r="O126" s="141"/>
      <c r="P126" s="141"/>
      <c r="Q126" s="141"/>
      <c r="R126" s="141"/>
      <c r="S126" s="141"/>
      <c r="T126" s="142"/>
      <c r="AT126" s="137" t="s">
        <v>152</v>
      </c>
      <c r="AU126" s="137" t="s">
        <v>84</v>
      </c>
      <c r="AV126" s="13" t="s">
        <v>84</v>
      </c>
      <c r="AW126" s="13" t="s">
        <v>33</v>
      </c>
      <c r="AX126" s="13" t="s">
        <v>21</v>
      </c>
      <c r="AY126" s="137" t="s">
        <v>142</v>
      </c>
    </row>
    <row r="127" spans="1:65" s="2" customFormat="1" ht="21.75" customHeight="1">
      <c r="A127" s="25"/>
      <c r="B127" s="119"/>
      <c r="C127" s="120" t="s">
        <v>213</v>
      </c>
      <c r="D127" s="120" t="s">
        <v>144</v>
      </c>
      <c r="E127" s="121" t="s">
        <v>705</v>
      </c>
      <c r="F127" s="122" t="s">
        <v>706</v>
      </c>
      <c r="G127" s="123" t="s">
        <v>182</v>
      </c>
      <c r="H127" s="124">
        <v>4</v>
      </c>
      <c r="I127" s="125">
        <v>490</v>
      </c>
      <c r="J127" s="125">
        <f>ROUND(I127*H127,2)</f>
        <v>1960</v>
      </c>
      <c r="K127" s="122" t="s">
        <v>3</v>
      </c>
      <c r="L127" s="26"/>
      <c r="M127" s="126" t="s">
        <v>3</v>
      </c>
      <c r="N127" s="127" t="s">
        <v>45</v>
      </c>
      <c r="O127" s="128">
        <v>0</v>
      </c>
      <c r="P127" s="128">
        <f>O127*H127</f>
        <v>0</v>
      </c>
      <c r="Q127" s="128">
        <v>0</v>
      </c>
      <c r="R127" s="128">
        <f>Q127*H127</f>
        <v>0</v>
      </c>
      <c r="S127" s="128">
        <v>0</v>
      </c>
      <c r="T127" s="129">
        <f>S127*H127</f>
        <v>0</v>
      </c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R127" s="130" t="s">
        <v>148</v>
      </c>
      <c r="AT127" s="130" t="s">
        <v>144</v>
      </c>
      <c r="AU127" s="130" t="s">
        <v>84</v>
      </c>
      <c r="AY127" s="16" t="s">
        <v>142</v>
      </c>
      <c r="BE127" s="131">
        <f>IF(N127="základní",J127,0)</f>
        <v>1960</v>
      </c>
      <c r="BF127" s="131">
        <f>IF(N127="snížená",J127,0)</f>
        <v>0</v>
      </c>
      <c r="BG127" s="131">
        <f>IF(N127="zákl. přenesená",J127,0)</f>
        <v>0</v>
      </c>
      <c r="BH127" s="131">
        <f>IF(N127="sníž. přenesená",J127,0)</f>
        <v>0</v>
      </c>
      <c r="BI127" s="131">
        <f>IF(N127="nulová",J127,0)</f>
        <v>0</v>
      </c>
      <c r="BJ127" s="16" t="s">
        <v>21</v>
      </c>
      <c r="BK127" s="131">
        <f>ROUND(I127*H127,2)</f>
        <v>1960</v>
      </c>
      <c r="BL127" s="16" t="s">
        <v>148</v>
      </c>
      <c r="BM127" s="130" t="s">
        <v>707</v>
      </c>
    </row>
    <row r="128" spans="1:65" s="2" customFormat="1" ht="16.5" customHeight="1">
      <c r="A128" s="25"/>
      <c r="B128" s="119"/>
      <c r="C128" s="120" t="s">
        <v>218</v>
      </c>
      <c r="D128" s="120" t="s">
        <v>144</v>
      </c>
      <c r="E128" s="121" t="s">
        <v>233</v>
      </c>
      <c r="F128" s="122" t="s">
        <v>708</v>
      </c>
      <c r="G128" s="123" t="s">
        <v>156</v>
      </c>
      <c r="H128" s="124">
        <v>420</v>
      </c>
      <c r="I128" s="125">
        <v>9</v>
      </c>
      <c r="J128" s="125">
        <f>ROUND(I128*H128,2)</f>
        <v>3780</v>
      </c>
      <c r="K128" s="122" t="s">
        <v>3</v>
      </c>
      <c r="L128" s="26"/>
      <c r="M128" s="126" t="s">
        <v>3</v>
      </c>
      <c r="N128" s="127" t="s">
        <v>45</v>
      </c>
      <c r="O128" s="128">
        <v>0</v>
      </c>
      <c r="P128" s="128">
        <f>O128*H128</f>
        <v>0</v>
      </c>
      <c r="Q128" s="128">
        <v>0</v>
      </c>
      <c r="R128" s="128">
        <f>Q128*H128</f>
        <v>0</v>
      </c>
      <c r="S128" s="128">
        <v>0</v>
      </c>
      <c r="T128" s="129">
        <f>S128*H128</f>
        <v>0</v>
      </c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R128" s="130" t="s">
        <v>148</v>
      </c>
      <c r="AT128" s="130" t="s">
        <v>144</v>
      </c>
      <c r="AU128" s="130" t="s">
        <v>84</v>
      </c>
      <c r="AY128" s="16" t="s">
        <v>142</v>
      </c>
      <c r="BE128" s="131">
        <f>IF(N128="základní",J128,0)</f>
        <v>3780</v>
      </c>
      <c r="BF128" s="131">
        <f>IF(N128="snížená",J128,0)</f>
        <v>0</v>
      </c>
      <c r="BG128" s="131">
        <f>IF(N128="zákl. přenesená",J128,0)</f>
        <v>0</v>
      </c>
      <c r="BH128" s="131">
        <f>IF(N128="sníž. přenesená",J128,0)</f>
        <v>0</v>
      </c>
      <c r="BI128" s="131">
        <f>IF(N128="nulová",J128,0)</f>
        <v>0</v>
      </c>
      <c r="BJ128" s="16" t="s">
        <v>21</v>
      </c>
      <c r="BK128" s="131">
        <f>ROUND(I128*H128,2)</f>
        <v>3780</v>
      </c>
      <c r="BL128" s="16" t="s">
        <v>148</v>
      </c>
      <c r="BM128" s="130" t="s">
        <v>709</v>
      </c>
    </row>
    <row r="129" spans="1:65" s="13" customFormat="1">
      <c r="B129" s="136"/>
      <c r="D129" s="132" t="s">
        <v>152</v>
      </c>
      <c r="E129" s="137" t="s">
        <v>3</v>
      </c>
      <c r="F129" s="138" t="s">
        <v>710</v>
      </c>
      <c r="H129" s="139">
        <v>420</v>
      </c>
      <c r="L129" s="136"/>
      <c r="M129" s="140"/>
      <c r="N129" s="141"/>
      <c r="O129" s="141"/>
      <c r="P129" s="141"/>
      <c r="Q129" s="141"/>
      <c r="R129" s="141"/>
      <c r="S129" s="141"/>
      <c r="T129" s="142"/>
      <c r="AT129" s="137" t="s">
        <v>152</v>
      </c>
      <c r="AU129" s="137" t="s">
        <v>84</v>
      </c>
      <c r="AV129" s="13" t="s">
        <v>84</v>
      </c>
      <c r="AW129" s="13" t="s">
        <v>33</v>
      </c>
      <c r="AX129" s="13" t="s">
        <v>21</v>
      </c>
      <c r="AY129" s="137" t="s">
        <v>142</v>
      </c>
    </row>
    <row r="130" spans="1:65" s="2" customFormat="1" ht="16.5" customHeight="1">
      <c r="A130" s="25"/>
      <c r="B130" s="119"/>
      <c r="C130" s="143" t="s">
        <v>9</v>
      </c>
      <c r="D130" s="143" t="s">
        <v>195</v>
      </c>
      <c r="E130" s="144" t="s">
        <v>711</v>
      </c>
      <c r="F130" s="145" t="s">
        <v>712</v>
      </c>
      <c r="G130" s="146" t="s">
        <v>240</v>
      </c>
      <c r="H130" s="147">
        <v>8.4</v>
      </c>
      <c r="I130" s="148">
        <v>90</v>
      </c>
      <c r="J130" s="148">
        <f>ROUND(I130*H130,2)</f>
        <v>756</v>
      </c>
      <c r="K130" s="145" t="s">
        <v>3</v>
      </c>
      <c r="L130" s="149"/>
      <c r="M130" s="150" t="s">
        <v>3</v>
      </c>
      <c r="N130" s="151" t="s">
        <v>45</v>
      </c>
      <c r="O130" s="128">
        <v>0</v>
      </c>
      <c r="P130" s="128">
        <f>O130*H130</f>
        <v>0</v>
      </c>
      <c r="Q130" s="128">
        <v>1E-3</v>
      </c>
      <c r="R130" s="128">
        <f>Q130*H130</f>
        <v>8.4000000000000012E-3</v>
      </c>
      <c r="S130" s="128">
        <v>0</v>
      </c>
      <c r="T130" s="129">
        <f>S130*H130</f>
        <v>0</v>
      </c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R130" s="130" t="s">
        <v>185</v>
      </c>
      <c r="AT130" s="130" t="s">
        <v>195</v>
      </c>
      <c r="AU130" s="130" t="s">
        <v>84</v>
      </c>
      <c r="AY130" s="16" t="s">
        <v>142</v>
      </c>
      <c r="BE130" s="131">
        <f>IF(N130="základní",J130,0)</f>
        <v>756</v>
      </c>
      <c r="BF130" s="131">
        <f>IF(N130="snížená",J130,0)</f>
        <v>0</v>
      </c>
      <c r="BG130" s="131">
        <f>IF(N130="zákl. přenesená",J130,0)</f>
        <v>0</v>
      </c>
      <c r="BH130" s="131">
        <f>IF(N130="sníž. přenesená",J130,0)</f>
        <v>0</v>
      </c>
      <c r="BI130" s="131">
        <f>IF(N130="nulová",J130,0)</f>
        <v>0</v>
      </c>
      <c r="BJ130" s="16" t="s">
        <v>21</v>
      </c>
      <c r="BK130" s="131">
        <f>ROUND(I130*H130,2)</f>
        <v>756</v>
      </c>
      <c r="BL130" s="16" t="s">
        <v>148</v>
      </c>
      <c r="BM130" s="130" t="s">
        <v>713</v>
      </c>
    </row>
    <row r="131" spans="1:65" s="13" customFormat="1">
      <c r="B131" s="136"/>
      <c r="D131" s="132" t="s">
        <v>152</v>
      </c>
      <c r="E131" s="137" t="s">
        <v>3</v>
      </c>
      <c r="F131" s="138" t="s">
        <v>710</v>
      </c>
      <c r="H131" s="139">
        <v>420</v>
      </c>
      <c r="L131" s="136"/>
      <c r="M131" s="140"/>
      <c r="N131" s="141"/>
      <c r="O131" s="141"/>
      <c r="P131" s="141"/>
      <c r="Q131" s="141"/>
      <c r="R131" s="141"/>
      <c r="S131" s="141"/>
      <c r="T131" s="142"/>
      <c r="AT131" s="137" t="s">
        <v>152</v>
      </c>
      <c r="AU131" s="137" t="s">
        <v>84</v>
      </c>
      <c r="AV131" s="13" t="s">
        <v>84</v>
      </c>
      <c r="AW131" s="13" t="s">
        <v>33</v>
      </c>
      <c r="AX131" s="13" t="s">
        <v>74</v>
      </c>
      <c r="AY131" s="137" t="s">
        <v>142</v>
      </c>
    </row>
    <row r="132" spans="1:65" s="13" customFormat="1">
      <c r="B132" s="136"/>
      <c r="D132" s="132" t="s">
        <v>152</v>
      </c>
      <c r="E132" s="137" t="s">
        <v>3</v>
      </c>
      <c r="F132" s="138" t="s">
        <v>714</v>
      </c>
      <c r="H132" s="139">
        <v>8.4</v>
      </c>
      <c r="L132" s="136"/>
      <c r="M132" s="140"/>
      <c r="N132" s="141"/>
      <c r="O132" s="141"/>
      <c r="P132" s="141"/>
      <c r="Q132" s="141"/>
      <c r="R132" s="141"/>
      <c r="S132" s="141"/>
      <c r="T132" s="142"/>
      <c r="AT132" s="137" t="s">
        <v>152</v>
      </c>
      <c r="AU132" s="137" t="s">
        <v>84</v>
      </c>
      <c r="AV132" s="13" t="s">
        <v>84</v>
      </c>
      <c r="AW132" s="13" t="s">
        <v>33</v>
      </c>
      <c r="AX132" s="13" t="s">
        <v>21</v>
      </c>
      <c r="AY132" s="137" t="s">
        <v>142</v>
      </c>
    </row>
    <row r="133" spans="1:65" s="2" customFormat="1" ht="21.75" customHeight="1">
      <c r="A133" s="25"/>
      <c r="B133" s="119"/>
      <c r="C133" s="120" t="s">
        <v>227</v>
      </c>
      <c r="D133" s="120" t="s">
        <v>144</v>
      </c>
      <c r="E133" s="121" t="s">
        <v>715</v>
      </c>
      <c r="F133" s="122" t="s">
        <v>716</v>
      </c>
      <c r="G133" s="123" t="s">
        <v>156</v>
      </c>
      <c r="H133" s="124">
        <v>61.185000000000002</v>
      </c>
      <c r="I133" s="125">
        <v>9</v>
      </c>
      <c r="J133" s="125">
        <f>ROUND(I133*H133,2)</f>
        <v>550.66999999999996</v>
      </c>
      <c r="K133" s="122" t="s">
        <v>3</v>
      </c>
      <c r="L133" s="26"/>
      <c r="M133" s="126" t="s">
        <v>3</v>
      </c>
      <c r="N133" s="127" t="s">
        <v>45</v>
      </c>
      <c r="O133" s="128">
        <v>0</v>
      </c>
      <c r="P133" s="128">
        <f>O133*H133</f>
        <v>0</v>
      </c>
      <c r="Q133" s="128">
        <v>0</v>
      </c>
      <c r="R133" s="128">
        <f>Q133*H133</f>
        <v>0</v>
      </c>
      <c r="S133" s="128">
        <v>0</v>
      </c>
      <c r="T133" s="129">
        <f>S133*H133</f>
        <v>0</v>
      </c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R133" s="130" t="s">
        <v>148</v>
      </c>
      <c r="AT133" s="130" t="s">
        <v>144</v>
      </c>
      <c r="AU133" s="130" t="s">
        <v>84</v>
      </c>
      <c r="AY133" s="16" t="s">
        <v>142</v>
      </c>
      <c r="BE133" s="131">
        <f>IF(N133="základní",J133,0)</f>
        <v>550.66999999999996</v>
      </c>
      <c r="BF133" s="131">
        <f>IF(N133="snížená",J133,0)</f>
        <v>0</v>
      </c>
      <c r="BG133" s="131">
        <f>IF(N133="zákl. přenesená",J133,0)</f>
        <v>0</v>
      </c>
      <c r="BH133" s="131">
        <f>IF(N133="sníž. přenesená",J133,0)</f>
        <v>0</v>
      </c>
      <c r="BI133" s="131">
        <f>IF(N133="nulová",J133,0)</f>
        <v>0</v>
      </c>
      <c r="BJ133" s="16" t="s">
        <v>21</v>
      </c>
      <c r="BK133" s="131">
        <f>ROUND(I133*H133,2)</f>
        <v>550.66999999999996</v>
      </c>
      <c r="BL133" s="16" t="s">
        <v>148</v>
      </c>
      <c r="BM133" s="130" t="s">
        <v>717</v>
      </c>
    </row>
    <row r="134" spans="1:65" s="13" customFormat="1">
      <c r="B134" s="136"/>
      <c r="D134" s="132" t="s">
        <v>152</v>
      </c>
      <c r="E134" s="137" t="s">
        <v>3</v>
      </c>
      <c r="F134" s="138" t="s">
        <v>718</v>
      </c>
      <c r="H134" s="139">
        <v>32.549999999999997</v>
      </c>
      <c r="L134" s="136"/>
      <c r="M134" s="140"/>
      <c r="N134" s="141"/>
      <c r="O134" s="141"/>
      <c r="P134" s="141"/>
      <c r="Q134" s="141"/>
      <c r="R134" s="141"/>
      <c r="S134" s="141"/>
      <c r="T134" s="142"/>
      <c r="AT134" s="137" t="s">
        <v>152</v>
      </c>
      <c r="AU134" s="137" t="s">
        <v>84</v>
      </c>
      <c r="AV134" s="13" t="s">
        <v>84</v>
      </c>
      <c r="AW134" s="13" t="s">
        <v>33</v>
      </c>
      <c r="AX134" s="13" t="s">
        <v>74</v>
      </c>
      <c r="AY134" s="137" t="s">
        <v>142</v>
      </c>
    </row>
    <row r="135" spans="1:65" s="13" customFormat="1">
      <c r="B135" s="136"/>
      <c r="D135" s="132" t="s">
        <v>152</v>
      </c>
      <c r="E135" s="137" t="s">
        <v>3</v>
      </c>
      <c r="F135" s="138" t="s">
        <v>719</v>
      </c>
      <c r="H135" s="139">
        <v>15.075000000000001</v>
      </c>
      <c r="L135" s="136"/>
      <c r="M135" s="140"/>
      <c r="N135" s="141"/>
      <c r="O135" s="141"/>
      <c r="P135" s="141"/>
      <c r="Q135" s="141"/>
      <c r="R135" s="141"/>
      <c r="S135" s="141"/>
      <c r="T135" s="142"/>
      <c r="AT135" s="137" t="s">
        <v>152</v>
      </c>
      <c r="AU135" s="137" t="s">
        <v>84</v>
      </c>
      <c r="AV135" s="13" t="s">
        <v>84</v>
      </c>
      <c r="AW135" s="13" t="s">
        <v>33</v>
      </c>
      <c r="AX135" s="13" t="s">
        <v>74</v>
      </c>
      <c r="AY135" s="137" t="s">
        <v>142</v>
      </c>
    </row>
    <row r="136" spans="1:65" s="13" customFormat="1">
      <c r="B136" s="136"/>
      <c r="D136" s="132" t="s">
        <v>152</v>
      </c>
      <c r="E136" s="137" t="s">
        <v>3</v>
      </c>
      <c r="F136" s="138" t="s">
        <v>720</v>
      </c>
      <c r="H136" s="139">
        <v>13.559999999999999</v>
      </c>
      <c r="L136" s="136"/>
      <c r="M136" s="140"/>
      <c r="N136" s="141"/>
      <c r="O136" s="141"/>
      <c r="P136" s="141"/>
      <c r="Q136" s="141"/>
      <c r="R136" s="141"/>
      <c r="S136" s="141"/>
      <c r="T136" s="142"/>
      <c r="AT136" s="137" t="s">
        <v>152</v>
      </c>
      <c r="AU136" s="137" t="s">
        <v>84</v>
      </c>
      <c r="AV136" s="13" t="s">
        <v>84</v>
      </c>
      <c r="AW136" s="13" t="s">
        <v>33</v>
      </c>
      <c r="AX136" s="13" t="s">
        <v>74</v>
      </c>
      <c r="AY136" s="137" t="s">
        <v>142</v>
      </c>
    </row>
    <row r="137" spans="1:65" s="14" customFormat="1">
      <c r="B137" s="152"/>
      <c r="D137" s="132" t="s">
        <v>152</v>
      </c>
      <c r="E137" s="153" t="s">
        <v>3</v>
      </c>
      <c r="F137" s="154" t="s">
        <v>260</v>
      </c>
      <c r="H137" s="155">
        <v>61.185000000000002</v>
      </c>
      <c r="L137" s="152"/>
      <c r="M137" s="156"/>
      <c r="N137" s="157"/>
      <c r="O137" s="157"/>
      <c r="P137" s="157"/>
      <c r="Q137" s="157"/>
      <c r="R137" s="157"/>
      <c r="S137" s="157"/>
      <c r="T137" s="158"/>
      <c r="AT137" s="153" t="s">
        <v>152</v>
      </c>
      <c r="AU137" s="153" t="s">
        <v>84</v>
      </c>
      <c r="AV137" s="14" t="s">
        <v>148</v>
      </c>
      <c r="AW137" s="14" t="s">
        <v>4</v>
      </c>
      <c r="AX137" s="14" t="s">
        <v>21</v>
      </c>
      <c r="AY137" s="153" t="s">
        <v>142</v>
      </c>
    </row>
    <row r="138" spans="1:65" s="12" customFormat="1" ht="22.8" customHeight="1">
      <c r="B138" s="107"/>
      <c r="D138" s="108" t="s">
        <v>73</v>
      </c>
      <c r="E138" s="117" t="s">
        <v>84</v>
      </c>
      <c r="F138" s="117" t="s">
        <v>332</v>
      </c>
      <c r="J138" s="118">
        <f>BK138</f>
        <v>746.53</v>
      </c>
      <c r="L138" s="107"/>
      <c r="M138" s="111"/>
      <c r="N138" s="112"/>
      <c r="O138" s="112"/>
      <c r="P138" s="113">
        <f>SUM(P139:P143)</f>
        <v>0</v>
      </c>
      <c r="Q138" s="112"/>
      <c r="R138" s="113">
        <f>SUM(R139:R143)</f>
        <v>2.0716102800000002</v>
      </c>
      <c r="S138" s="112"/>
      <c r="T138" s="114">
        <f>SUM(T139:T143)</f>
        <v>0</v>
      </c>
      <c r="AR138" s="108" t="s">
        <v>21</v>
      </c>
      <c r="AT138" s="115" t="s">
        <v>73</v>
      </c>
      <c r="AU138" s="115" t="s">
        <v>21</v>
      </c>
      <c r="AY138" s="108" t="s">
        <v>142</v>
      </c>
      <c r="BK138" s="116">
        <f>SUM(BK139:BK143)</f>
        <v>746.53</v>
      </c>
    </row>
    <row r="139" spans="1:65" s="2" customFormat="1" ht="21.75" customHeight="1">
      <c r="A139" s="25"/>
      <c r="B139" s="119"/>
      <c r="C139" s="120" t="s">
        <v>232</v>
      </c>
      <c r="D139" s="120" t="s">
        <v>144</v>
      </c>
      <c r="E139" s="121" t="s">
        <v>721</v>
      </c>
      <c r="F139" s="122" t="s">
        <v>722</v>
      </c>
      <c r="G139" s="123" t="s">
        <v>182</v>
      </c>
      <c r="H139" s="124">
        <v>1.0680000000000001</v>
      </c>
      <c r="I139" s="125">
        <v>699</v>
      </c>
      <c r="J139" s="125">
        <f>ROUND(I139*H139,2)</f>
        <v>746.53</v>
      </c>
      <c r="K139" s="122" t="s">
        <v>3</v>
      </c>
      <c r="L139" s="26"/>
      <c r="M139" s="126" t="s">
        <v>3</v>
      </c>
      <c r="N139" s="127" t="s">
        <v>45</v>
      </c>
      <c r="O139" s="128">
        <v>0</v>
      </c>
      <c r="P139" s="128">
        <f>O139*H139</f>
        <v>0</v>
      </c>
      <c r="Q139" s="128">
        <v>1.93971</v>
      </c>
      <c r="R139" s="128">
        <f>Q139*H139</f>
        <v>2.0716102800000002</v>
      </c>
      <c r="S139" s="128">
        <v>0</v>
      </c>
      <c r="T139" s="129">
        <f>S139*H139</f>
        <v>0</v>
      </c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R139" s="130" t="s">
        <v>148</v>
      </c>
      <c r="AT139" s="130" t="s">
        <v>144</v>
      </c>
      <c r="AU139" s="130" t="s">
        <v>84</v>
      </c>
      <c r="AY139" s="16" t="s">
        <v>142</v>
      </c>
      <c r="BE139" s="131">
        <f>IF(N139="základní",J139,0)</f>
        <v>746.53</v>
      </c>
      <c r="BF139" s="131">
        <f>IF(N139="snížená",J139,0)</f>
        <v>0</v>
      </c>
      <c r="BG139" s="131">
        <f>IF(N139="zákl. přenesená",J139,0)</f>
        <v>0</v>
      </c>
      <c r="BH139" s="131">
        <f>IF(N139="sníž. přenesená",J139,0)</f>
        <v>0</v>
      </c>
      <c r="BI139" s="131">
        <f>IF(N139="nulová",J139,0)</f>
        <v>0</v>
      </c>
      <c r="BJ139" s="16" t="s">
        <v>21</v>
      </c>
      <c r="BK139" s="131">
        <f>ROUND(I139*H139,2)</f>
        <v>746.53</v>
      </c>
      <c r="BL139" s="16" t="s">
        <v>148</v>
      </c>
      <c r="BM139" s="130" t="s">
        <v>723</v>
      </c>
    </row>
    <row r="140" spans="1:65" s="13" customFormat="1" ht="30.6">
      <c r="B140" s="136"/>
      <c r="D140" s="132" t="s">
        <v>152</v>
      </c>
      <c r="E140" s="137" t="s">
        <v>3</v>
      </c>
      <c r="F140" s="138" t="s">
        <v>724</v>
      </c>
      <c r="H140" s="139">
        <v>0.42081250000000003</v>
      </c>
      <c r="L140" s="136"/>
      <c r="M140" s="140"/>
      <c r="N140" s="141"/>
      <c r="O140" s="141"/>
      <c r="P140" s="141"/>
      <c r="Q140" s="141"/>
      <c r="R140" s="141"/>
      <c r="S140" s="141"/>
      <c r="T140" s="142"/>
      <c r="AT140" s="137" t="s">
        <v>152</v>
      </c>
      <c r="AU140" s="137" t="s">
        <v>84</v>
      </c>
      <c r="AV140" s="13" t="s">
        <v>84</v>
      </c>
      <c r="AW140" s="13" t="s">
        <v>33</v>
      </c>
      <c r="AX140" s="13" t="s">
        <v>74</v>
      </c>
      <c r="AY140" s="137" t="s">
        <v>142</v>
      </c>
    </row>
    <row r="141" spans="1:65" s="13" customFormat="1" ht="20.399999999999999">
      <c r="B141" s="136"/>
      <c r="D141" s="132" t="s">
        <v>152</v>
      </c>
      <c r="E141" s="137" t="s">
        <v>3</v>
      </c>
      <c r="F141" s="138" t="s">
        <v>725</v>
      </c>
      <c r="H141" s="139">
        <v>0.31691999999999998</v>
      </c>
      <c r="L141" s="136"/>
      <c r="M141" s="140"/>
      <c r="N141" s="141"/>
      <c r="O141" s="141"/>
      <c r="P141" s="141"/>
      <c r="Q141" s="141"/>
      <c r="R141" s="141"/>
      <c r="S141" s="141"/>
      <c r="T141" s="142"/>
      <c r="AT141" s="137" t="s">
        <v>152</v>
      </c>
      <c r="AU141" s="137" t="s">
        <v>84</v>
      </c>
      <c r="AV141" s="13" t="s">
        <v>84</v>
      </c>
      <c r="AW141" s="13" t="s">
        <v>33</v>
      </c>
      <c r="AX141" s="13" t="s">
        <v>74</v>
      </c>
      <c r="AY141" s="137" t="s">
        <v>142</v>
      </c>
    </row>
    <row r="142" spans="1:65" s="13" customFormat="1">
      <c r="B142" s="136"/>
      <c r="D142" s="132" t="s">
        <v>152</v>
      </c>
      <c r="E142" s="137" t="s">
        <v>3</v>
      </c>
      <c r="F142" s="138" t="s">
        <v>726</v>
      </c>
      <c r="H142" s="139">
        <v>0.33059999999999995</v>
      </c>
      <c r="L142" s="136"/>
      <c r="M142" s="140"/>
      <c r="N142" s="141"/>
      <c r="O142" s="141"/>
      <c r="P142" s="141"/>
      <c r="Q142" s="141"/>
      <c r="R142" s="141"/>
      <c r="S142" s="141"/>
      <c r="T142" s="142"/>
      <c r="AT142" s="137" t="s">
        <v>152</v>
      </c>
      <c r="AU142" s="137" t="s">
        <v>84</v>
      </c>
      <c r="AV142" s="13" t="s">
        <v>84</v>
      </c>
      <c r="AW142" s="13" t="s">
        <v>33</v>
      </c>
      <c r="AX142" s="13" t="s">
        <v>74</v>
      </c>
      <c r="AY142" s="137" t="s">
        <v>142</v>
      </c>
    </row>
    <row r="143" spans="1:65" s="14" customFormat="1">
      <c r="B143" s="152"/>
      <c r="D143" s="132" t="s">
        <v>152</v>
      </c>
      <c r="E143" s="153" t="s">
        <v>3</v>
      </c>
      <c r="F143" s="154" t="s">
        <v>260</v>
      </c>
      <c r="H143" s="155">
        <v>1.0683324999999999</v>
      </c>
      <c r="L143" s="152"/>
      <c r="M143" s="156"/>
      <c r="N143" s="157"/>
      <c r="O143" s="157"/>
      <c r="P143" s="157"/>
      <c r="Q143" s="157"/>
      <c r="R143" s="157"/>
      <c r="S143" s="157"/>
      <c r="T143" s="158"/>
      <c r="AT143" s="153" t="s">
        <v>152</v>
      </c>
      <c r="AU143" s="153" t="s">
        <v>84</v>
      </c>
      <c r="AV143" s="14" t="s">
        <v>148</v>
      </c>
      <c r="AW143" s="14" t="s">
        <v>4</v>
      </c>
      <c r="AX143" s="14" t="s">
        <v>21</v>
      </c>
      <c r="AY143" s="153" t="s">
        <v>142</v>
      </c>
    </row>
    <row r="144" spans="1:65" s="12" customFormat="1" ht="22.8" customHeight="1">
      <c r="B144" s="107"/>
      <c r="D144" s="108" t="s">
        <v>73</v>
      </c>
      <c r="E144" s="117" t="s">
        <v>148</v>
      </c>
      <c r="F144" s="117" t="s">
        <v>247</v>
      </c>
      <c r="J144" s="118">
        <f>BK144</f>
        <v>58446.04</v>
      </c>
      <c r="L144" s="107"/>
      <c r="M144" s="111"/>
      <c r="N144" s="112"/>
      <c r="O144" s="112"/>
      <c r="P144" s="113">
        <f>SUM(P145:P157)</f>
        <v>0</v>
      </c>
      <c r="Q144" s="112"/>
      <c r="R144" s="113">
        <f>SUM(R145:R157)</f>
        <v>37.619568719999997</v>
      </c>
      <c r="S144" s="112"/>
      <c r="T144" s="114">
        <f>SUM(T145:T157)</f>
        <v>0</v>
      </c>
      <c r="AR144" s="108" t="s">
        <v>21</v>
      </c>
      <c r="AT144" s="115" t="s">
        <v>73</v>
      </c>
      <c r="AU144" s="115" t="s">
        <v>21</v>
      </c>
      <c r="AY144" s="108" t="s">
        <v>142</v>
      </c>
      <c r="BK144" s="116">
        <f>SUM(BK145:BK157)</f>
        <v>58446.04</v>
      </c>
    </row>
    <row r="145" spans="1:65" s="2" customFormat="1" ht="16.5" customHeight="1">
      <c r="A145" s="25"/>
      <c r="B145" s="119"/>
      <c r="C145" s="120" t="s">
        <v>237</v>
      </c>
      <c r="D145" s="120" t="s">
        <v>144</v>
      </c>
      <c r="E145" s="121" t="s">
        <v>727</v>
      </c>
      <c r="F145" s="122" t="s">
        <v>728</v>
      </c>
      <c r="G145" s="123" t="s">
        <v>182</v>
      </c>
      <c r="H145" s="124">
        <v>2.6920000000000002</v>
      </c>
      <c r="I145" s="125">
        <v>720</v>
      </c>
      <c r="J145" s="125">
        <f>ROUND(I145*H145,2)</f>
        <v>1938.24</v>
      </c>
      <c r="K145" s="122" t="s">
        <v>3</v>
      </c>
      <c r="L145" s="26"/>
      <c r="M145" s="126" t="s">
        <v>3</v>
      </c>
      <c r="N145" s="127" t="s">
        <v>45</v>
      </c>
      <c r="O145" s="128">
        <v>0</v>
      </c>
      <c r="P145" s="128">
        <f>O145*H145</f>
        <v>0</v>
      </c>
      <c r="Q145" s="128">
        <v>1.7034</v>
      </c>
      <c r="R145" s="128">
        <f>Q145*H145</f>
        <v>4.5855528000000003</v>
      </c>
      <c r="S145" s="128">
        <v>0</v>
      </c>
      <c r="T145" s="129">
        <f>S145*H145</f>
        <v>0</v>
      </c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R145" s="130" t="s">
        <v>148</v>
      </c>
      <c r="AT145" s="130" t="s">
        <v>144</v>
      </c>
      <c r="AU145" s="130" t="s">
        <v>84</v>
      </c>
      <c r="AY145" s="16" t="s">
        <v>142</v>
      </c>
      <c r="BE145" s="131">
        <f>IF(N145="základní",J145,0)</f>
        <v>1938.24</v>
      </c>
      <c r="BF145" s="131">
        <f>IF(N145="snížená",J145,0)</f>
        <v>0</v>
      </c>
      <c r="BG145" s="131">
        <f>IF(N145="zákl. přenesená",J145,0)</f>
        <v>0</v>
      </c>
      <c r="BH145" s="131">
        <f>IF(N145="sníž. přenesená",J145,0)</f>
        <v>0</v>
      </c>
      <c r="BI145" s="131">
        <f>IF(N145="nulová",J145,0)</f>
        <v>0</v>
      </c>
      <c r="BJ145" s="16" t="s">
        <v>21</v>
      </c>
      <c r="BK145" s="131">
        <f>ROUND(I145*H145,2)</f>
        <v>1938.24</v>
      </c>
      <c r="BL145" s="16" t="s">
        <v>148</v>
      </c>
      <c r="BM145" s="130" t="s">
        <v>729</v>
      </c>
    </row>
    <row r="146" spans="1:65" s="13" customFormat="1" ht="20.399999999999999">
      <c r="B146" s="136"/>
      <c r="D146" s="132" t="s">
        <v>152</v>
      </c>
      <c r="E146" s="137" t="s">
        <v>3</v>
      </c>
      <c r="F146" s="138" t="s">
        <v>730</v>
      </c>
      <c r="H146" s="139">
        <v>1.4170500000000001</v>
      </c>
      <c r="L146" s="136"/>
      <c r="M146" s="140"/>
      <c r="N146" s="141"/>
      <c r="O146" s="141"/>
      <c r="P146" s="141"/>
      <c r="Q146" s="141"/>
      <c r="R146" s="141"/>
      <c r="S146" s="141"/>
      <c r="T146" s="142"/>
      <c r="AT146" s="137" t="s">
        <v>152</v>
      </c>
      <c r="AU146" s="137" t="s">
        <v>84</v>
      </c>
      <c r="AV146" s="13" t="s">
        <v>84</v>
      </c>
      <c r="AW146" s="13" t="s">
        <v>33</v>
      </c>
      <c r="AX146" s="13" t="s">
        <v>74</v>
      </c>
      <c r="AY146" s="137" t="s">
        <v>142</v>
      </c>
    </row>
    <row r="147" spans="1:65" s="13" customFormat="1">
      <c r="B147" s="136"/>
      <c r="D147" s="132" t="s">
        <v>152</v>
      </c>
      <c r="E147" s="137" t="s">
        <v>3</v>
      </c>
      <c r="F147" s="138" t="s">
        <v>731</v>
      </c>
      <c r="H147" s="139">
        <v>1.2746399999999998</v>
      </c>
      <c r="L147" s="136"/>
      <c r="M147" s="140"/>
      <c r="N147" s="141"/>
      <c r="O147" s="141"/>
      <c r="P147" s="141"/>
      <c r="Q147" s="141"/>
      <c r="R147" s="141"/>
      <c r="S147" s="141"/>
      <c r="T147" s="142"/>
      <c r="AT147" s="137" t="s">
        <v>152</v>
      </c>
      <c r="AU147" s="137" t="s">
        <v>84</v>
      </c>
      <c r="AV147" s="13" t="s">
        <v>84</v>
      </c>
      <c r="AW147" s="13" t="s">
        <v>33</v>
      </c>
      <c r="AX147" s="13" t="s">
        <v>74</v>
      </c>
      <c r="AY147" s="137" t="s">
        <v>142</v>
      </c>
    </row>
    <row r="148" spans="1:65" s="14" customFormat="1">
      <c r="B148" s="152"/>
      <c r="D148" s="132" t="s">
        <v>152</v>
      </c>
      <c r="E148" s="153" t="s">
        <v>3</v>
      </c>
      <c r="F148" s="154" t="s">
        <v>260</v>
      </c>
      <c r="H148" s="155">
        <v>2.6916899999999999</v>
      </c>
      <c r="L148" s="152"/>
      <c r="M148" s="156"/>
      <c r="N148" s="157"/>
      <c r="O148" s="157"/>
      <c r="P148" s="157"/>
      <c r="Q148" s="157"/>
      <c r="R148" s="157"/>
      <c r="S148" s="157"/>
      <c r="T148" s="158"/>
      <c r="AT148" s="153" t="s">
        <v>152</v>
      </c>
      <c r="AU148" s="153" t="s">
        <v>84</v>
      </c>
      <c r="AV148" s="14" t="s">
        <v>148</v>
      </c>
      <c r="AW148" s="14" t="s">
        <v>4</v>
      </c>
      <c r="AX148" s="14" t="s">
        <v>21</v>
      </c>
      <c r="AY148" s="153" t="s">
        <v>142</v>
      </c>
    </row>
    <row r="149" spans="1:65" s="2" customFormat="1" ht="33" customHeight="1">
      <c r="A149" s="25"/>
      <c r="B149" s="119"/>
      <c r="C149" s="120" t="s">
        <v>242</v>
      </c>
      <c r="D149" s="120" t="s">
        <v>144</v>
      </c>
      <c r="E149" s="121" t="s">
        <v>732</v>
      </c>
      <c r="F149" s="122" t="s">
        <v>733</v>
      </c>
      <c r="G149" s="123" t="s">
        <v>251</v>
      </c>
      <c r="H149" s="124">
        <v>93</v>
      </c>
      <c r="I149" s="125">
        <v>150</v>
      </c>
      <c r="J149" s="125">
        <f>ROUND(I149*H149,2)</f>
        <v>13950</v>
      </c>
      <c r="K149" s="122" t="s">
        <v>3</v>
      </c>
      <c r="L149" s="26"/>
      <c r="M149" s="126" t="s">
        <v>3</v>
      </c>
      <c r="N149" s="127" t="s">
        <v>45</v>
      </c>
      <c r="O149" s="128">
        <v>0</v>
      </c>
      <c r="P149" s="128">
        <f>O149*H149</f>
        <v>0</v>
      </c>
      <c r="Q149" s="128">
        <v>0.01</v>
      </c>
      <c r="R149" s="128">
        <f>Q149*H149</f>
        <v>0.93</v>
      </c>
      <c r="S149" s="128">
        <v>0</v>
      </c>
      <c r="T149" s="129">
        <f>S149*H149</f>
        <v>0</v>
      </c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R149" s="130" t="s">
        <v>148</v>
      </c>
      <c r="AT149" s="130" t="s">
        <v>144</v>
      </c>
      <c r="AU149" s="130" t="s">
        <v>84</v>
      </c>
      <c r="AY149" s="16" t="s">
        <v>142</v>
      </c>
      <c r="BE149" s="131">
        <f>IF(N149="základní",J149,0)</f>
        <v>13950</v>
      </c>
      <c r="BF149" s="131">
        <f>IF(N149="snížená",J149,0)</f>
        <v>0</v>
      </c>
      <c r="BG149" s="131">
        <f>IF(N149="zákl. přenesená",J149,0)</f>
        <v>0</v>
      </c>
      <c r="BH149" s="131">
        <f>IF(N149="sníž. přenesená",J149,0)</f>
        <v>0</v>
      </c>
      <c r="BI149" s="131">
        <f>IF(N149="nulová",J149,0)</f>
        <v>0</v>
      </c>
      <c r="BJ149" s="16" t="s">
        <v>21</v>
      </c>
      <c r="BK149" s="131">
        <f>ROUND(I149*H149,2)</f>
        <v>13950</v>
      </c>
      <c r="BL149" s="16" t="s">
        <v>148</v>
      </c>
      <c r="BM149" s="130" t="s">
        <v>734</v>
      </c>
    </row>
    <row r="150" spans="1:65" s="13" customFormat="1" ht="20.399999999999999">
      <c r="B150" s="136"/>
      <c r="D150" s="132" t="s">
        <v>152</v>
      </c>
      <c r="E150" s="137" t="s">
        <v>3</v>
      </c>
      <c r="F150" s="138" t="s">
        <v>735</v>
      </c>
      <c r="H150" s="139">
        <v>93</v>
      </c>
      <c r="L150" s="136"/>
      <c r="M150" s="140"/>
      <c r="N150" s="141"/>
      <c r="O150" s="141"/>
      <c r="P150" s="141"/>
      <c r="Q150" s="141"/>
      <c r="R150" s="141"/>
      <c r="S150" s="141"/>
      <c r="T150" s="142"/>
      <c r="AT150" s="137" t="s">
        <v>152</v>
      </c>
      <c r="AU150" s="137" t="s">
        <v>84</v>
      </c>
      <c r="AV150" s="13" t="s">
        <v>84</v>
      </c>
      <c r="AW150" s="13" t="s">
        <v>33</v>
      </c>
      <c r="AX150" s="13" t="s">
        <v>21</v>
      </c>
      <c r="AY150" s="137" t="s">
        <v>142</v>
      </c>
    </row>
    <row r="151" spans="1:65" s="2" customFormat="1" ht="16.5" customHeight="1">
      <c r="A151" s="25"/>
      <c r="B151" s="119"/>
      <c r="C151" s="120" t="s">
        <v>248</v>
      </c>
      <c r="D151" s="120" t="s">
        <v>144</v>
      </c>
      <c r="E151" s="121" t="s">
        <v>736</v>
      </c>
      <c r="F151" s="122" t="s">
        <v>737</v>
      </c>
      <c r="G151" s="123" t="s">
        <v>182</v>
      </c>
      <c r="H151" s="124">
        <v>2.5249999999999999</v>
      </c>
      <c r="I151" s="125">
        <v>2960</v>
      </c>
      <c r="J151" s="125">
        <f>ROUND(I151*H151,2)</f>
        <v>7474</v>
      </c>
      <c r="K151" s="122" t="s">
        <v>3</v>
      </c>
      <c r="L151" s="26"/>
      <c r="M151" s="126" t="s">
        <v>3</v>
      </c>
      <c r="N151" s="127" t="s">
        <v>45</v>
      </c>
      <c r="O151" s="128">
        <v>0</v>
      </c>
      <c r="P151" s="128">
        <f>O151*H151</f>
        <v>0</v>
      </c>
      <c r="Q151" s="128">
        <v>0</v>
      </c>
      <c r="R151" s="128">
        <f>Q151*H151</f>
        <v>0</v>
      </c>
      <c r="S151" s="128">
        <v>0</v>
      </c>
      <c r="T151" s="129">
        <f>S151*H151</f>
        <v>0</v>
      </c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R151" s="130" t="s">
        <v>148</v>
      </c>
      <c r="AT151" s="130" t="s">
        <v>144</v>
      </c>
      <c r="AU151" s="130" t="s">
        <v>84</v>
      </c>
      <c r="AY151" s="16" t="s">
        <v>142</v>
      </c>
      <c r="BE151" s="131">
        <f>IF(N151="základní",J151,0)</f>
        <v>7474</v>
      </c>
      <c r="BF151" s="131">
        <f>IF(N151="snížená",J151,0)</f>
        <v>0</v>
      </c>
      <c r="BG151" s="131">
        <f>IF(N151="zákl. přenesená",J151,0)</f>
        <v>0</v>
      </c>
      <c r="BH151" s="131">
        <f>IF(N151="sníž. přenesená",J151,0)</f>
        <v>0</v>
      </c>
      <c r="BI151" s="131">
        <f>IF(N151="nulová",J151,0)</f>
        <v>0</v>
      </c>
      <c r="BJ151" s="16" t="s">
        <v>21</v>
      </c>
      <c r="BK151" s="131">
        <f>ROUND(I151*H151,2)</f>
        <v>7474</v>
      </c>
      <c r="BL151" s="16" t="s">
        <v>148</v>
      </c>
      <c r="BM151" s="130" t="s">
        <v>738</v>
      </c>
    </row>
    <row r="152" spans="1:65" s="13" customFormat="1" ht="20.399999999999999">
      <c r="B152" s="136"/>
      <c r="D152" s="132" t="s">
        <v>152</v>
      </c>
      <c r="E152" s="137" t="s">
        <v>3</v>
      </c>
      <c r="F152" s="138" t="s">
        <v>739</v>
      </c>
      <c r="H152" s="139">
        <v>2.5248749999999998</v>
      </c>
      <c r="L152" s="136"/>
      <c r="M152" s="140"/>
      <c r="N152" s="141"/>
      <c r="O152" s="141"/>
      <c r="P152" s="141"/>
      <c r="Q152" s="141"/>
      <c r="R152" s="141"/>
      <c r="S152" s="141"/>
      <c r="T152" s="142"/>
      <c r="AT152" s="137" t="s">
        <v>152</v>
      </c>
      <c r="AU152" s="137" t="s">
        <v>84</v>
      </c>
      <c r="AV152" s="13" t="s">
        <v>84</v>
      </c>
      <c r="AW152" s="13" t="s">
        <v>33</v>
      </c>
      <c r="AX152" s="13" t="s">
        <v>21</v>
      </c>
      <c r="AY152" s="137" t="s">
        <v>142</v>
      </c>
    </row>
    <row r="153" spans="1:65" s="2" customFormat="1" ht="21.75" customHeight="1">
      <c r="A153" s="25"/>
      <c r="B153" s="119"/>
      <c r="C153" s="120" t="s">
        <v>8</v>
      </c>
      <c r="D153" s="120" t="s">
        <v>144</v>
      </c>
      <c r="E153" s="121" t="s">
        <v>740</v>
      </c>
      <c r="F153" s="122" t="s">
        <v>741</v>
      </c>
      <c r="G153" s="123" t="s">
        <v>156</v>
      </c>
      <c r="H153" s="124">
        <v>38.981999999999999</v>
      </c>
      <c r="I153" s="125">
        <v>900</v>
      </c>
      <c r="J153" s="125">
        <f>ROUND(I153*H153,2)</f>
        <v>35083.800000000003</v>
      </c>
      <c r="K153" s="122" t="s">
        <v>3</v>
      </c>
      <c r="L153" s="26"/>
      <c r="M153" s="126" t="s">
        <v>3</v>
      </c>
      <c r="N153" s="127" t="s">
        <v>45</v>
      </c>
      <c r="O153" s="128">
        <v>0</v>
      </c>
      <c r="P153" s="128">
        <f>O153*H153</f>
        <v>0</v>
      </c>
      <c r="Q153" s="128">
        <v>0.82355999999999996</v>
      </c>
      <c r="R153" s="128">
        <f>Q153*H153</f>
        <v>32.104015919999995</v>
      </c>
      <c r="S153" s="128">
        <v>0</v>
      </c>
      <c r="T153" s="129">
        <f>S153*H153</f>
        <v>0</v>
      </c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R153" s="130" t="s">
        <v>148</v>
      </c>
      <c r="AT153" s="130" t="s">
        <v>144</v>
      </c>
      <c r="AU153" s="130" t="s">
        <v>84</v>
      </c>
      <c r="AY153" s="16" t="s">
        <v>142</v>
      </c>
      <c r="BE153" s="131">
        <f>IF(N153="základní",J153,0)</f>
        <v>35083.800000000003</v>
      </c>
      <c r="BF153" s="131">
        <f>IF(N153="snížená",J153,0)</f>
        <v>0</v>
      </c>
      <c r="BG153" s="131">
        <f>IF(N153="zákl. přenesená",J153,0)</f>
        <v>0</v>
      </c>
      <c r="BH153" s="131">
        <f>IF(N153="sníž. přenesená",J153,0)</f>
        <v>0</v>
      </c>
      <c r="BI153" s="131">
        <f>IF(N153="nulová",J153,0)</f>
        <v>0</v>
      </c>
      <c r="BJ153" s="16" t="s">
        <v>21</v>
      </c>
      <c r="BK153" s="131">
        <f>ROUND(I153*H153,2)</f>
        <v>35083.800000000003</v>
      </c>
      <c r="BL153" s="16" t="s">
        <v>148</v>
      </c>
      <c r="BM153" s="130" t="s">
        <v>742</v>
      </c>
    </row>
    <row r="154" spans="1:65" s="13" customFormat="1">
      <c r="B154" s="136"/>
      <c r="D154" s="132" t="s">
        <v>152</v>
      </c>
      <c r="E154" s="137" t="s">
        <v>3</v>
      </c>
      <c r="F154" s="138" t="s">
        <v>743</v>
      </c>
      <c r="H154" s="139">
        <v>6</v>
      </c>
      <c r="L154" s="136"/>
      <c r="M154" s="140"/>
      <c r="N154" s="141"/>
      <c r="O154" s="141"/>
      <c r="P154" s="141"/>
      <c r="Q154" s="141"/>
      <c r="R154" s="141"/>
      <c r="S154" s="141"/>
      <c r="T154" s="142"/>
      <c r="AT154" s="137" t="s">
        <v>152</v>
      </c>
      <c r="AU154" s="137" t="s">
        <v>84</v>
      </c>
      <c r="AV154" s="13" t="s">
        <v>84</v>
      </c>
      <c r="AW154" s="13" t="s">
        <v>33</v>
      </c>
      <c r="AX154" s="13" t="s">
        <v>74</v>
      </c>
      <c r="AY154" s="137" t="s">
        <v>142</v>
      </c>
    </row>
    <row r="155" spans="1:65" s="13" customFormat="1" ht="20.399999999999999">
      <c r="B155" s="136"/>
      <c r="D155" s="132" t="s">
        <v>152</v>
      </c>
      <c r="E155" s="137" t="s">
        <v>3</v>
      </c>
      <c r="F155" s="138" t="s">
        <v>744</v>
      </c>
      <c r="H155" s="139">
        <v>22.001825000000004</v>
      </c>
      <c r="L155" s="136"/>
      <c r="M155" s="140"/>
      <c r="N155" s="141"/>
      <c r="O155" s="141"/>
      <c r="P155" s="141"/>
      <c r="Q155" s="141"/>
      <c r="R155" s="141"/>
      <c r="S155" s="141"/>
      <c r="T155" s="142"/>
      <c r="AT155" s="137" t="s">
        <v>152</v>
      </c>
      <c r="AU155" s="137" t="s">
        <v>84</v>
      </c>
      <c r="AV155" s="13" t="s">
        <v>84</v>
      </c>
      <c r="AW155" s="13" t="s">
        <v>33</v>
      </c>
      <c r="AX155" s="13" t="s">
        <v>74</v>
      </c>
      <c r="AY155" s="137" t="s">
        <v>142</v>
      </c>
    </row>
    <row r="156" spans="1:65" s="13" customFormat="1">
      <c r="B156" s="136"/>
      <c r="D156" s="132" t="s">
        <v>152</v>
      </c>
      <c r="E156" s="137" t="s">
        <v>3</v>
      </c>
      <c r="F156" s="138" t="s">
        <v>745</v>
      </c>
      <c r="H156" s="139">
        <v>10.98</v>
      </c>
      <c r="L156" s="136"/>
      <c r="M156" s="140"/>
      <c r="N156" s="141"/>
      <c r="O156" s="141"/>
      <c r="P156" s="141"/>
      <c r="Q156" s="141"/>
      <c r="R156" s="141"/>
      <c r="S156" s="141"/>
      <c r="T156" s="142"/>
      <c r="AT156" s="137" t="s">
        <v>152</v>
      </c>
      <c r="AU156" s="137" t="s">
        <v>84</v>
      </c>
      <c r="AV156" s="13" t="s">
        <v>84</v>
      </c>
      <c r="AW156" s="13" t="s">
        <v>33</v>
      </c>
      <c r="AX156" s="13" t="s">
        <v>74</v>
      </c>
      <c r="AY156" s="137" t="s">
        <v>142</v>
      </c>
    </row>
    <row r="157" spans="1:65" s="14" customFormat="1">
      <c r="B157" s="152"/>
      <c r="D157" s="132" t="s">
        <v>152</v>
      </c>
      <c r="E157" s="153" t="s">
        <v>3</v>
      </c>
      <c r="F157" s="154" t="s">
        <v>260</v>
      </c>
      <c r="H157" s="155">
        <v>38.981825000000001</v>
      </c>
      <c r="L157" s="152"/>
      <c r="M157" s="156"/>
      <c r="N157" s="157"/>
      <c r="O157" s="157"/>
      <c r="P157" s="157"/>
      <c r="Q157" s="157"/>
      <c r="R157" s="157"/>
      <c r="S157" s="157"/>
      <c r="T157" s="158"/>
      <c r="AT157" s="153" t="s">
        <v>152</v>
      </c>
      <c r="AU157" s="153" t="s">
        <v>84</v>
      </c>
      <c r="AV157" s="14" t="s">
        <v>148</v>
      </c>
      <c r="AW157" s="14" t="s">
        <v>4</v>
      </c>
      <c r="AX157" s="14" t="s">
        <v>21</v>
      </c>
      <c r="AY157" s="153" t="s">
        <v>142</v>
      </c>
    </row>
    <row r="158" spans="1:65" s="12" customFormat="1" ht="22.8" customHeight="1">
      <c r="B158" s="107"/>
      <c r="D158" s="108" t="s">
        <v>73</v>
      </c>
      <c r="E158" s="117" t="s">
        <v>169</v>
      </c>
      <c r="F158" s="117" t="s">
        <v>746</v>
      </c>
      <c r="J158" s="118">
        <f>BK158</f>
        <v>8311.5</v>
      </c>
      <c r="L158" s="107"/>
      <c r="M158" s="111"/>
      <c r="N158" s="112"/>
      <c r="O158" s="112"/>
      <c r="P158" s="113">
        <f>SUM(P159:P168)</f>
        <v>0</v>
      </c>
      <c r="Q158" s="112"/>
      <c r="R158" s="113">
        <f>SUM(R159:R168)</f>
        <v>26.811839999999997</v>
      </c>
      <c r="S158" s="112"/>
      <c r="T158" s="114">
        <f>SUM(T159:T168)</f>
        <v>0</v>
      </c>
      <c r="AR158" s="108" t="s">
        <v>21</v>
      </c>
      <c r="AT158" s="115" t="s">
        <v>73</v>
      </c>
      <c r="AU158" s="115" t="s">
        <v>21</v>
      </c>
      <c r="AY158" s="108" t="s">
        <v>142</v>
      </c>
      <c r="BK158" s="116">
        <f>SUM(BK159:BK168)</f>
        <v>8311.5</v>
      </c>
    </row>
    <row r="159" spans="1:65" s="2" customFormat="1" ht="16.5" customHeight="1">
      <c r="A159" s="25"/>
      <c r="B159" s="119"/>
      <c r="C159" s="120" t="s">
        <v>261</v>
      </c>
      <c r="D159" s="120" t="s">
        <v>144</v>
      </c>
      <c r="E159" s="121" t="s">
        <v>747</v>
      </c>
      <c r="F159" s="122" t="s">
        <v>748</v>
      </c>
      <c r="G159" s="123" t="s">
        <v>156</v>
      </c>
      <c r="H159" s="124">
        <v>24</v>
      </c>
      <c r="I159" s="125">
        <v>78</v>
      </c>
      <c r="J159" s="125">
        <f>ROUND(I159*H159,2)</f>
        <v>1872</v>
      </c>
      <c r="K159" s="122" t="s">
        <v>3</v>
      </c>
      <c r="L159" s="26"/>
      <c r="M159" s="126" t="s">
        <v>3</v>
      </c>
      <c r="N159" s="127" t="s">
        <v>45</v>
      </c>
      <c r="O159" s="128">
        <v>0</v>
      </c>
      <c r="P159" s="128">
        <f>O159*H159</f>
        <v>0</v>
      </c>
      <c r="Q159" s="128">
        <v>0.30360999999999999</v>
      </c>
      <c r="R159" s="128">
        <f>Q159*H159</f>
        <v>7.2866400000000002</v>
      </c>
      <c r="S159" s="128">
        <v>0</v>
      </c>
      <c r="T159" s="129">
        <f>S159*H159</f>
        <v>0</v>
      </c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R159" s="130" t="s">
        <v>148</v>
      </c>
      <c r="AT159" s="130" t="s">
        <v>144</v>
      </c>
      <c r="AU159" s="130" t="s">
        <v>84</v>
      </c>
      <c r="AY159" s="16" t="s">
        <v>142</v>
      </c>
      <c r="BE159" s="131">
        <f>IF(N159="základní",J159,0)</f>
        <v>1872</v>
      </c>
      <c r="BF159" s="131">
        <f>IF(N159="snížená",J159,0)</f>
        <v>0</v>
      </c>
      <c r="BG159" s="131">
        <f>IF(N159="zákl. přenesená",J159,0)</f>
        <v>0</v>
      </c>
      <c r="BH159" s="131">
        <f>IF(N159="sníž. přenesená",J159,0)</f>
        <v>0</v>
      </c>
      <c r="BI159" s="131">
        <f>IF(N159="nulová",J159,0)</f>
        <v>0</v>
      </c>
      <c r="BJ159" s="16" t="s">
        <v>21</v>
      </c>
      <c r="BK159" s="131">
        <f>ROUND(I159*H159,2)</f>
        <v>1872</v>
      </c>
      <c r="BL159" s="16" t="s">
        <v>148</v>
      </c>
      <c r="BM159" s="130" t="s">
        <v>749</v>
      </c>
    </row>
    <row r="160" spans="1:65" s="13" customFormat="1" ht="20.399999999999999">
      <c r="B160" s="136"/>
      <c r="D160" s="132" t="s">
        <v>152</v>
      </c>
      <c r="E160" s="137" t="s">
        <v>3</v>
      </c>
      <c r="F160" s="138" t="s">
        <v>750</v>
      </c>
      <c r="H160" s="139">
        <v>12</v>
      </c>
      <c r="L160" s="136"/>
      <c r="M160" s="140"/>
      <c r="N160" s="141"/>
      <c r="O160" s="141"/>
      <c r="P160" s="141"/>
      <c r="Q160" s="141"/>
      <c r="R160" s="141"/>
      <c r="S160" s="141"/>
      <c r="T160" s="142"/>
      <c r="AT160" s="137" t="s">
        <v>152</v>
      </c>
      <c r="AU160" s="137" t="s">
        <v>84</v>
      </c>
      <c r="AV160" s="13" t="s">
        <v>84</v>
      </c>
      <c r="AW160" s="13" t="s">
        <v>33</v>
      </c>
      <c r="AX160" s="13" t="s">
        <v>74</v>
      </c>
      <c r="AY160" s="137" t="s">
        <v>142</v>
      </c>
    </row>
    <row r="161" spans="1:65" s="13" customFormat="1" ht="20.399999999999999">
      <c r="B161" s="136"/>
      <c r="D161" s="132" t="s">
        <v>152</v>
      </c>
      <c r="E161" s="137" t="s">
        <v>3</v>
      </c>
      <c r="F161" s="138" t="s">
        <v>751</v>
      </c>
      <c r="H161" s="139">
        <v>12</v>
      </c>
      <c r="L161" s="136"/>
      <c r="M161" s="140"/>
      <c r="N161" s="141"/>
      <c r="O161" s="141"/>
      <c r="P161" s="141"/>
      <c r="Q161" s="141"/>
      <c r="R161" s="141"/>
      <c r="S161" s="141"/>
      <c r="T161" s="142"/>
      <c r="AT161" s="137" t="s">
        <v>152</v>
      </c>
      <c r="AU161" s="137" t="s">
        <v>84</v>
      </c>
      <c r="AV161" s="13" t="s">
        <v>84</v>
      </c>
      <c r="AW161" s="13" t="s">
        <v>33</v>
      </c>
      <c r="AX161" s="13" t="s">
        <v>74</v>
      </c>
      <c r="AY161" s="137" t="s">
        <v>142</v>
      </c>
    </row>
    <row r="162" spans="1:65" s="14" customFormat="1">
      <c r="B162" s="152"/>
      <c r="D162" s="132" t="s">
        <v>152</v>
      </c>
      <c r="E162" s="153" t="s">
        <v>3</v>
      </c>
      <c r="F162" s="154" t="s">
        <v>260</v>
      </c>
      <c r="H162" s="155">
        <v>24</v>
      </c>
      <c r="L162" s="152"/>
      <c r="M162" s="156"/>
      <c r="N162" s="157"/>
      <c r="O162" s="157"/>
      <c r="P162" s="157"/>
      <c r="Q162" s="157"/>
      <c r="R162" s="157"/>
      <c r="S162" s="157"/>
      <c r="T162" s="158"/>
      <c r="AT162" s="153" t="s">
        <v>152</v>
      </c>
      <c r="AU162" s="153" t="s">
        <v>84</v>
      </c>
      <c r="AV162" s="14" t="s">
        <v>148</v>
      </c>
      <c r="AW162" s="14" t="s">
        <v>4</v>
      </c>
      <c r="AX162" s="14" t="s">
        <v>21</v>
      </c>
      <c r="AY162" s="153" t="s">
        <v>142</v>
      </c>
    </row>
    <row r="163" spans="1:65" s="2" customFormat="1" ht="16.5" customHeight="1">
      <c r="A163" s="25"/>
      <c r="B163" s="119"/>
      <c r="C163" s="120" t="s">
        <v>265</v>
      </c>
      <c r="D163" s="120" t="s">
        <v>144</v>
      </c>
      <c r="E163" s="121" t="s">
        <v>451</v>
      </c>
      <c r="F163" s="122" t="s">
        <v>752</v>
      </c>
      <c r="G163" s="123" t="s">
        <v>156</v>
      </c>
      <c r="H163" s="124">
        <v>24</v>
      </c>
      <c r="I163" s="125">
        <v>148</v>
      </c>
      <c r="J163" s="125">
        <f>ROUND(I163*H163,2)</f>
        <v>3552</v>
      </c>
      <c r="K163" s="122" t="s">
        <v>3</v>
      </c>
      <c r="L163" s="26"/>
      <c r="M163" s="126" t="s">
        <v>3</v>
      </c>
      <c r="N163" s="127" t="s">
        <v>45</v>
      </c>
      <c r="O163" s="128">
        <v>0</v>
      </c>
      <c r="P163" s="128">
        <f>O163*H163</f>
        <v>0</v>
      </c>
      <c r="Q163" s="128">
        <v>0.37080000000000002</v>
      </c>
      <c r="R163" s="128">
        <f>Q163*H163</f>
        <v>8.8992000000000004</v>
      </c>
      <c r="S163" s="128">
        <v>0</v>
      </c>
      <c r="T163" s="129">
        <f>S163*H163</f>
        <v>0</v>
      </c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R163" s="130" t="s">
        <v>148</v>
      </c>
      <c r="AT163" s="130" t="s">
        <v>144</v>
      </c>
      <c r="AU163" s="130" t="s">
        <v>84</v>
      </c>
      <c r="AY163" s="16" t="s">
        <v>142</v>
      </c>
      <c r="BE163" s="131">
        <f>IF(N163="základní",J163,0)</f>
        <v>3552</v>
      </c>
      <c r="BF163" s="131">
        <f>IF(N163="snížená",J163,0)</f>
        <v>0</v>
      </c>
      <c r="BG163" s="131">
        <f>IF(N163="zákl. přenesená",J163,0)</f>
        <v>0</v>
      </c>
      <c r="BH163" s="131">
        <f>IF(N163="sníž. přenesená",J163,0)</f>
        <v>0</v>
      </c>
      <c r="BI163" s="131">
        <f>IF(N163="nulová",J163,0)</f>
        <v>0</v>
      </c>
      <c r="BJ163" s="16" t="s">
        <v>21</v>
      </c>
      <c r="BK163" s="131">
        <f>ROUND(I163*H163,2)</f>
        <v>3552</v>
      </c>
      <c r="BL163" s="16" t="s">
        <v>148</v>
      </c>
      <c r="BM163" s="130" t="s">
        <v>753</v>
      </c>
    </row>
    <row r="164" spans="1:65" s="13" customFormat="1" ht="20.399999999999999">
      <c r="B164" s="136"/>
      <c r="D164" s="132" t="s">
        <v>152</v>
      </c>
      <c r="E164" s="137" t="s">
        <v>3</v>
      </c>
      <c r="F164" s="138" t="s">
        <v>750</v>
      </c>
      <c r="H164" s="139">
        <v>12</v>
      </c>
      <c r="L164" s="136"/>
      <c r="M164" s="140"/>
      <c r="N164" s="141"/>
      <c r="O164" s="141"/>
      <c r="P164" s="141"/>
      <c r="Q164" s="141"/>
      <c r="R164" s="141"/>
      <c r="S164" s="141"/>
      <c r="T164" s="142"/>
      <c r="AT164" s="137" t="s">
        <v>152</v>
      </c>
      <c r="AU164" s="137" t="s">
        <v>84</v>
      </c>
      <c r="AV164" s="13" t="s">
        <v>84</v>
      </c>
      <c r="AW164" s="13" t="s">
        <v>33</v>
      </c>
      <c r="AX164" s="13" t="s">
        <v>74</v>
      </c>
      <c r="AY164" s="137" t="s">
        <v>142</v>
      </c>
    </row>
    <row r="165" spans="1:65" s="13" customFormat="1" ht="20.399999999999999">
      <c r="B165" s="136"/>
      <c r="D165" s="132" t="s">
        <v>152</v>
      </c>
      <c r="E165" s="137" t="s">
        <v>3</v>
      </c>
      <c r="F165" s="138" t="s">
        <v>751</v>
      </c>
      <c r="H165" s="139">
        <v>12</v>
      </c>
      <c r="L165" s="136"/>
      <c r="M165" s="140"/>
      <c r="N165" s="141"/>
      <c r="O165" s="141"/>
      <c r="P165" s="141"/>
      <c r="Q165" s="141"/>
      <c r="R165" s="141"/>
      <c r="S165" s="141"/>
      <c r="T165" s="142"/>
      <c r="AT165" s="137" t="s">
        <v>152</v>
      </c>
      <c r="AU165" s="137" t="s">
        <v>84</v>
      </c>
      <c r="AV165" s="13" t="s">
        <v>84</v>
      </c>
      <c r="AW165" s="13" t="s">
        <v>33</v>
      </c>
      <c r="AX165" s="13" t="s">
        <v>74</v>
      </c>
      <c r="AY165" s="137" t="s">
        <v>142</v>
      </c>
    </row>
    <row r="166" spans="1:65" s="14" customFormat="1">
      <c r="B166" s="152"/>
      <c r="D166" s="132" t="s">
        <v>152</v>
      </c>
      <c r="E166" s="153" t="s">
        <v>3</v>
      </c>
      <c r="F166" s="154" t="s">
        <v>260</v>
      </c>
      <c r="H166" s="155">
        <v>24</v>
      </c>
      <c r="L166" s="152"/>
      <c r="M166" s="156"/>
      <c r="N166" s="157"/>
      <c r="O166" s="157"/>
      <c r="P166" s="157"/>
      <c r="Q166" s="157"/>
      <c r="R166" s="157"/>
      <c r="S166" s="157"/>
      <c r="T166" s="158"/>
      <c r="AT166" s="153" t="s">
        <v>152</v>
      </c>
      <c r="AU166" s="153" t="s">
        <v>84</v>
      </c>
      <c r="AV166" s="14" t="s">
        <v>148</v>
      </c>
      <c r="AW166" s="14" t="s">
        <v>4</v>
      </c>
      <c r="AX166" s="14" t="s">
        <v>21</v>
      </c>
      <c r="AY166" s="153" t="s">
        <v>142</v>
      </c>
    </row>
    <row r="167" spans="1:65" s="2" customFormat="1" ht="21.75" customHeight="1">
      <c r="A167" s="25"/>
      <c r="B167" s="119"/>
      <c r="C167" s="120" t="s">
        <v>269</v>
      </c>
      <c r="D167" s="120" t="s">
        <v>144</v>
      </c>
      <c r="E167" s="121" t="s">
        <v>754</v>
      </c>
      <c r="F167" s="122" t="s">
        <v>755</v>
      </c>
      <c r="G167" s="123" t="s">
        <v>156</v>
      </c>
      <c r="H167" s="124">
        <v>52.5</v>
      </c>
      <c r="I167" s="125">
        <v>55</v>
      </c>
      <c r="J167" s="125">
        <f>ROUND(I167*H167,2)</f>
        <v>2887.5</v>
      </c>
      <c r="K167" s="122" t="s">
        <v>3</v>
      </c>
      <c r="L167" s="26"/>
      <c r="M167" s="126" t="s">
        <v>3</v>
      </c>
      <c r="N167" s="127" t="s">
        <v>45</v>
      </c>
      <c r="O167" s="128">
        <v>0</v>
      </c>
      <c r="P167" s="128">
        <f>O167*H167</f>
        <v>0</v>
      </c>
      <c r="Q167" s="128">
        <v>0.2024</v>
      </c>
      <c r="R167" s="128">
        <f>Q167*H167</f>
        <v>10.625999999999999</v>
      </c>
      <c r="S167" s="128">
        <v>0</v>
      </c>
      <c r="T167" s="129">
        <f>S167*H167</f>
        <v>0</v>
      </c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R167" s="130" t="s">
        <v>148</v>
      </c>
      <c r="AT167" s="130" t="s">
        <v>144</v>
      </c>
      <c r="AU167" s="130" t="s">
        <v>84</v>
      </c>
      <c r="AY167" s="16" t="s">
        <v>142</v>
      </c>
      <c r="BE167" s="131">
        <f>IF(N167="základní",J167,0)</f>
        <v>2887.5</v>
      </c>
      <c r="BF167" s="131">
        <f>IF(N167="snížená",J167,0)</f>
        <v>0</v>
      </c>
      <c r="BG167" s="131">
        <f>IF(N167="zákl. přenesená",J167,0)</f>
        <v>0</v>
      </c>
      <c r="BH167" s="131">
        <f>IF(N167="sníž. přenesená",J167,0)</f>
        <v>0</v>
      </c>
      <c r="BI167" s="131">
        <f>IF(N167="nulová",J167,0)</f>
        <v>0</v>
      </c>
      <c r="BJ167" s="16" t="s">
        <v>21</v>
      </c>
      <c r="BK167" s="131">
        <f>ROUND(I167*H167,2)</f>
        <v>2887.5</v>
      </c>
      <c r="BL167" s="16" t="s">
        <v>148</v>
      </c>
      <c r="BM167" s="130" t="s">
        <v>756</v>
      </c>
    </row>
    <row r="168" spans="1:65" s="13" customFormat="1">
      <c r="B168" s="136"/>
      <c r="D168" s="132" t="s">
        <v>152</v>
      </c>
      <c r="E168" s="137" t="s">
        <v>3</v>
      </c>
      <c r="F168" s="138" t="s">
        <v>757</v>
      </c>
      <c r="H168" s="139">
        <v>52.5</v>
      </c>
      <c r="L168" s="136"/>
      <c r="M168" s="140"/>
      <c r="N168" s="141"/>
      <c r="O168" s="141"/>
      <c r="P168" s="141"/>
      <c r="Q168" s="141"/>
      <c r="R168" s="141"/>
      <c r="S168" s="141"/>
      <c r="T168" s="142"/>
      <c r="AT168" s="137" t="s">
        <v>152</v>
      </c>
      <c r="AU168" s="137" t="s">
        <v>84</v>
      </c>
      <c r="AV168" s="13" t="s">
        <v>84</v>
      </c>
      <c r="AW168" s="13" t="s">
        <v>33</v>
      </c>
      <c r="AX168" s="13" t="s">
        <v>21</v>
      </c>
      <c r="AY168" s="137" t="s">
        <v>142</v>
      </c>
    </row>
    <row r="169" spans="1:65" s="12" customFormat="1" ht="22.8" customHeight="1">
      <c r="B169" s="107"/>
      <c r="D169" s="108" t="s">
        <v>73</v>
      </c>
      <c r="E169" s="117" t="s">
        <v>190</v>
      </c>
      <c r="F169" s="117" t="s">
        <v>306</v>
      </c>
      <c r="J169" s="118">
        <f>BK169</f>
        <v>132765.25</v>
      </c>
      <c r="L169" s="107"/>
      <c r="M169" s="111"/>
      <c r="N169" s="112"/>
      <c r="O169" s="112"/>
      <c r="P169" s="113">
        <f>SUM(P170:P191)</f>
        <v>0</v>
      </c>
      <c r="Q169" s="112"/>
      <c r="R169" s="113">
        <f>SUM(R170:R191)</f>
        <v>61.649824499999994</v>
      </c>
      <c r="S169" s="112"/>
      <c r="T169" s="114">
        <f>SUM(T170:T191)</f>
        <v>2.4470000000000001</v>
      </c>
      <c r="AR169" s="108" t="s">
        <v>21</v>
      </c>
      <c r="AT169" s="115" t="s">
        <v>73</v>
      </c>
      <c r="AU169" s="115" t="s">
        <v>21</v>
      </c>
      <c r="AY169" s="108" t="s">
        <v>142</v>
      </c>
      <c r="BK169" s="116">
        <f>SUM(BK170:BK191)</f>
        <v>132765.25</v>
      </c>
    </row>
    <row r="170" spans="1:65" s="2" customFormat="1" ht="21.75" customHeight="1">
      <c r="A170" s="25"/>
      <c r="B170" s="119"/>
      <c r="C170" s="120" t="s">
        <v>274</v>
      </c>
      <c r="D170" s="120" t="s">
        <v>144</v>
      </c>
      <c r="E170" s="121" t="s">
        <v>758</v>
      </c>
      <c r="F170" s="122" t="s">
        <v>759</v>
      </c>
      <c r="G170" s="123" t="s">
        <v>389</v>
      </c>
      <c r="H170" s="124">
        <v>1</v>
      </c>
      <c r="I170" s="125">
        <v>2860</v>
      </c>
      <c r="J170" s="125">
        <f>ROUND(I170*H170,2)</f>
        <v>2860</v>
      </c>
      <c r="K170" s="122" t="s">
        <v>3</v>
      </c>
      <c r="L170" s="26"/>
      <c r="M170" s="126" t="s">
        <v>3</v>
      </c>
      <c r="N170" s="127" t="s">
        <v>45</v>
      </c>
      <c r="O170" s="128">
        <v>0</v>
      </c>
      <c r="P170" s="128">
        <f>O170*H170</f>
        <v>0</v>
      </c>
      <c r="Q170" s="128">
        <v>2.2899999999999999E-3</v>
      </c>
      <c r="R170" s="128">
        <f>Q170*H170</f>
        <v>2.2899999999999999E-3</v>
      </c>
      <c r="S170" s="128">
        <v>2.4470000000000001</v>
      </c>
      <c r="T170" s="129">
        <f>S170*H170</f>
        <v>2.4470000000000001</v>
      </c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R170" s="130" t="s">
        <v>148</v>
      </c>
      <c r="AT170" s="130" t="s">
        <v>144</v>
      </c>
      <c r="AU170" s="130" t="s">
        <v>84</v>
      </c>
      <c r="AY170" s="16" t="s">
        <v>142</v>
      </c>
      <c r="BE170" s="131">
        <f>IF(N170="základní",J170,0)</f>
        <v>2860</v>
      </c>
      <c r="BF170" s="131">
        <f>IF(N170="snížená",J170,0)</f>
        <v>0</v>
      </c>
      <c r="BG170" s="131">
        <f>IF(N170="zákl. přenesená",J170,0)</f>
        <v>0</v>
      </c>
      <c r="BH170" s="131">
        <f>IF(N170="sníž. přenesená",J170,0)</f>
        <v>0</v>
      </c>
      <c r="BI170" s="131">
        <f>IF(N170="nulová",J170,0)</f>
        <v>0</v>
      </c>
      <c r="BJ170" s="16" t="s">
        <v>21</v>
      </c>
      <c r="BK170" s="131">
        <f>ROUND(I170*H170,2)</f>
        <v>2860</v>
      </c>
      <c r="BL170" s="16" t="s">
        <v>148</v>
      </c>
      <c r="BM170" s="130" t="s">
        <v>760</v>
      </c>
    </row>
    <row r="171" spans="1:65" s="2" customFormat="1" ht="21.75" customHeight="1">
      <c r="A171" s="25"/>
      <c r="B171" s="119"/>
      <c r="C171" s="120" t="s">
        <v>279</v>
      </c>
      <c r="D171" s="120" t="s">
        <v>144</v>
      </c>
      <c r="E171" s="121" t="s">
        <v>761</v>
      </c>
      <c r="F171" s="122" t="s">
        <v>762</v>
      </c>
      <c r="G171" s="123" t="s">
        <v>165</v>
      </c>
      <c r="H171" s="124">
        <v>4</v>
      </c>
      <c r="I171" s="125">
        <v>8860</v>
      </c>
      <c r="J171" s="125">
        <f>ROUND(I171*H171,2)</f>
        <v>35440</v>
      </c>
      <c r="K171" s="122" t="s">
        <v>3</v>
      </c>
      <c r="L171" s="26"/>
      <c r="M171" s="126" t="s">
        <v>3</v>
      </c>
      <c r="N171" s="127" t="s">
        <v>45</v>
      </c>
      <c r="O171" s="128">
        <v>0</v>
      </c>
      <c r="P171" s="128">
        <f>O171*H171</f>
        <v>0</v>
      </c>
      <c r="Q171" s="128">
        <v>5.8003900000000002</v>
      </c>
      <c r="R171" s="128">
        <f>Q171*H171</f>
        <v>23.201560000000001</v>
      </c>
      <c r="S171" s="128">
        <v>0</v>
      </c>
      <c r="T171" s="129">
        <f>S171*H171</f>
        <v>0</v>
      </c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R171" s="130" t="s">
        <v>148</v>
      </c>
      <c r="AT171" s="130" t="s">
        <v>144</v>
      </c>
      <c r="AU171" s="130" t="s">
        <v>84</v>
      </c>
      <c r="AY171" s="16" t="s">
        <v>142</v>
      </c>
      <c r="BE171" s="131">
        <f>IF(N171="základní",J171,0)</f>
        <v>35440</v>
      </c>
      <c r="BF171" s="131">
        <f>IF(N171="snížená",J171,0)</f>
        <v>0</v>
      </c>
      <c r="BG171" s="131">
        <f>IF(N171="zákl. přenesená",J171,0)</f>
        <v>0</v>
      </c>
      <c r="BH171" s="131">
        <f>IF(N171="sníž. přenesená",J171,0)</f>
        <v>0</v>
      </c>
      <c r="BI171" s="131">
        <f>IF(N171="nulová",J171,0)</f>
        <v>0</v>
      </c>
      <c r="BJ171" s="16" t="s">
        <v>21</v>
      </c>
      <c r="BK171" s="131">
        <f>ROUND(I171*H171,2)</f>
        <v>35440</v>
      </c>
      <c r="BL171" s="16" t="s">
        <v>148</v>
      </c>
      <c r="BM171" s="130" t="s">
        <v>763</v>
      </c>
    </row>
    <row r="172" spans="1:65" s="13" customFormat="1">
      <c r="B172" s="136"/>
      <c r="D172" s="132" t="s">
        <v>152</v>
      </c>
      <c r="E172" s="137" t="s">
        <v>3</v>
      </c>
      <c r="F172" s="138" t="s">
        <v>764</v>
      </c>
      <c r="H172" s="139">
        <v>2</v>
      </c>
      <c r="L172" s="136"/>
      <c r="M172" s="140"/>
      <c r="N172" s="141"/>
      <c r="O172" s="141"/>
      <c r="P172" s="141"/>
      <c r="Q172" s="141"/>
      <c r="R172" s="141"/>
      <c r="S172" s="141"/>
      <c r="T172" s="142"/>
      <c r="AT172" s="137" t="s">
        <v>152</v>
      </c>
      <c r="AU172" s="137" t="s">
        <v>84</v>
      </c>
      <c r="AV172" s="13" t="s">
        <v>84</v>
      </c>
      <c r="AW172" s="13" t="s">
        <v>33</v>
      </c>
      <c r="AX172" s="13" t="s">
        <v>74</v>
      </c>
      <c r="AY172" s="137" t="s">
        <v>142</v>
      </c>
    </row>
    <row r="173" spans="1:65" s="13" customFormat="1">
      <c r="B173" s="136"/>
      <c r="D173" s="132" t="s">
        <v>152</v>
      </c>
      <c r="E173" s="137" t="s">
        <v>3</v>
      </c>
      <c r="F173" s="138" t="s">
        <v>765</v>
      </c>
      <c r="H173" s="139">
        <v>2</v>
      </c>
      <c r="L173" s="136"/>
      <c r="M173" s="140"/>
      <c r="N173" s="141"/>
      <c r="O173" s="141"/>
      <c r="P173" s="141"/>
      <c r="Q173" s="141"/>
      <c r="R173" s="141"/>
      <c r="S173" s="141"/>
      <c r="T173" s="142"/>
      <c r="AT173" s="137" t="s">
        <v>152</v>
      </c>
      <c r="AU173" s="137" t="s">
        <v>84</v>
      </c>
      <c r="AV173" s="13" t="s">
        <v>84</v>
      </c>
      <c r="AW173" s="13" t="s">
        <v>33</v>
      </c>
      <c r="AX173" s="13" t="s">
        <v>74</v>
      </c>
      <c r="AY173" s="137" t="s">
        <v>142</v>
      </c>
    </row>
    <row r="174" spans="1:65" s="14" customFormat="1">
      <c r="B174" s="152"/>
      <c r="D174" s="132" t="s">
        <v>152</v>
      </c>
      <c r="E174" s="153" t="s">
        <v>3</v>
      </c>
      <c r="F174" s="154" t="s">
        <v>260</v>
      </c>
      <c r="H174" s="155">
        <v>4</v>
      </c>
      <c r="L174" s="152"/>
      <c r="M174" s="156"/>
      <c r="N174" s="157"/>
      <c r="O174" s="157"/>
      <c r="P174" s="157"/>
      <c r="Q174" s="157"/>
      <c r="R174" s="157"/>
      <c r="S174" s="157"/>
      <c r="T174" s="158"/>
      <c r="AT174" s="153" t="s">
        <v>152</v>
      </c>
      <c r="AU174" s="153" t="s">
        <v>84</v>
      </c>
      <c r="AV174" s="14" t="s">
        <v>148</v>
      </c>
      <c r="AW174" s="14" t="s">
        <v>4</v>
      </c>
      <c r="AX174" s="14" t="s">
        <v>21</v>
      </c>
      <c r="AY174" s="153" t="s">
        <v>142</v>
      </c>
    </row>
    <row r="175" spans="1:65" s="2" customFormat="1" ht="16.5" customHeight="1">
      <c r="A175" s="25"/>
      <c r="B175" s="119"/>
      <c r="C175" s="120" t="s">
        <v>289</v>
      </c>
      <c r="D175" s="120" t="s">
        <v>144</v>
      </c>
      <c r="E175" s="121" t="s">
        <v>766</v>
      </c>
      <c r="F175" s="122" t="s">
        <v>767</v>
      </c>
      <c r="G175" s="123" t="s">
        <v>251</v>
      </c>
      <c r="H175" s="124">
        <v>19.09</v>
      </c>
      <c r="I175" s="125">
        <v>760</v>
      </c>
      <c r="J175" s="125">
        <f>ROUND(I175*H175,2)</f>
        <v>14508.4</v>
      </c>
      <c r="K175" s="122" t="s">
        <v>3</v>
      </c>
      <c r="L175" s="26"/>
      <c r="M175" s="126" t="s">
        <v>3</v>
      </c>
      <c r="N175" s="127" t="s">
        <v>45</v>
      </c>
      <c r="O175" s="128">
        <v>0</v>
      </c>
      <c r="P175" s="128">
        <f>O175*H175</f>
        <v>0</v>
      </c>
      <c r="Q175" s="128">
        <v>0.61348000000000003</v>
      </c>
      <c r="R175" s="128">
        <f>Q175*H175</f>
        <v>11.7113332</v>
      </c>
      <c r="S175" s="128">
        <v>0</v>
      </c>
      <c r="T175" s="129">
        <f>S175*H175</f>
        <v>0</v>
      </c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R175" s="130" t="s">
        <v>148</v>
      </c>
      <c r="AT175" s="130" t="s">
        <v>144</v>
      </c>
      <c r="AU175" s="130" t="s">
        <v>84</v>
      </c>
      <c r="AY175" s="16" t="s">
        <v>142</v>
      </c>
      <c r="BE175" s="131">
        <f>IF(N175="základní",J175,0)</f>
        <v>14508.4</v>
      </c>
      <c r="BF175" s="131">
        <f>IF(N175="snížená",J175,0)</f>
        <v>0</v>
      </c>
      <c r="BG175" s="131">
        <f>IF(N175="zákl. přenesená",J175,0)</f>
        <v>0</v>
      </c>
      <c r="BH175" s="131">
        <f>IF(N175="sníž. přenesená",J175,0)</f>
        <v>0</v>
      </c>
      <c r="BI175" s="131">
        <f>IF(N175="nulová",J175,0)</f>
        <v>0</v>
      </c>
      <c r="BJ175" s="16" t="s">
        <v>21</v>
      </c>
      <c r="BK175" s="131">
        <f>ROUND(I175*H175,2)</f>
        <v>14508.4</v>
      </c>
      <c r="BL175" s="16" t="s">
        <v>148</v>
      </c>
      <c r="BM175" s="130" t="s">
        <v>768</v>
      </c>
    </row>
    <row r="176" spans="1:65" s="13" customFormat="1">
      <c r="B176" s="136"/>
      <c r="D176" s="132" t="s">
        <v>152</v>
      </c>
      <c r="E176" s="137" t="s">
        <v>3</v>
      </c>
      <c r="F176" s="138" t="s">
        <v>769</v>
      </c>
      <c r="H176" s="139">
        <v>10.050000000000001</v>
      </c>
      <c r="L176" s="136"/>
      <c r="M176" s="140"/>
      <c r="N176" s="141"/>
      <c r="O176" s="141"/>
      <c r="P176" s="141"/>
      <c r="Q176" s="141"/>
      <c r="R176" s="141"/>
      <c r="S176" s="141"/>
      <c r="T176" s="142"/>
      <c r="AT176" s="137" t="s">
        <v>152</v>
      </c>
      <c r="AU176" s="137" t="s">
        <v>84</v>
      </c>
      <c r="AV176" s="13" t="s">
        <v>84</v>
      </c>
      <c r="AW176" s="13" t="s">
        <v>33</v>
      </c>
      <c r="AX176" s="13" t="s">
        <v>74</v>
      </c>
      <c r="AY176" s="137" t="s">
        <v>142</v>
      </c>
    </row>
    <row r="177" spans="1:65" s="13" customFormat="1">
      <c r="B177" s="136"/>
      <c r="D177" s="132" t="s">
        <v>152</v>
      </c>
      <c r="E177" s="137" t="s">
        <v>3</v>
      </c>
      <c r="F177" s="138" t="s">
        <v>770</v>
      </c>
      <c r="H177" s="139">
        <v>9.0399999999999991</v>
      </c>
      <c r="L177" s="136"/>
      <c r="M177" s="140"/>
      <c r="N177" s="141"/>
      <c r="O177" s="141"/>
      <c r="P177" s="141"/>
      <c r="Q177" s="141"/>
      <c r="R177" s="141"/>
      <c r="S177" s="141"/>
      <c r="T177" s="142"/>
      <c r="AT177" s="137" t="s">
        <v>152</v>
      </c>
      <c r="AU177" s="137" t="s">
        <v>84</v>
      </c>
      <c r="AV177" s="13" t="s">
        <v>84</v>
      </c>
      <c r="AW177" s="13" t="s">
        <v>33</v>
      </c>
      <c r="AX177" s="13" t="s">
        <v>74</v>
      </c>
      <c r="AY177" s="137" t="s">
        <v>142</v>
      </c>
    </row>
    <row r="178" spans="1:65" s="14" customFormat="1">
      <c r="B178" s="152"/>
      <c r="D178" s="132" t="s">
        <v>152</v>
      </c>
      <c r="E178" s="153" t="s">
        <v>3</v>
      </c>
      <c r="F178" s="154" t="s">
        <v>260</v>
      </c>
      <c r="H178" s="155">
        <v>19.09</v>
      </c>
      <c r="L178" s="152"/>
      <c r="M178" s="156"/>
      <c r="N178" s="157"/>
      <c r="O178" s="157"/>
      <c r="P178" s="157"/>
      <c r="Q178" s="157"/>
      <c r="R178" s="157"/>
      <c r="S178" s="157"/>
      <c r="T178" s="158"/>
      <c r="AT178" s="153" t="s">
        <v>152</v>
      </c>
      <c r="AU178" s="153" t="s">
        <v>84</v>
      </c>
      <c r="AV178" s="14" t="s">
        <v>148</v>
      </c>
      <c r="AW178" s="14" t="s">
        <v>4</v>
      </c>
      <c r="AX178" s="14" t="s">
        <v>21</v>
      </c>
      <c r="AY178" s="153" t="s">
        <v>142</v>
      </c>
    </row>
    <row r="179" spans="1:65" s="2" customFormat="1" ht="21.75" customHeight="1">
      <c r="A179" s="25"/>
      <c r="B179" s="119"/>
      <c r="C179" s="143" t="s">
        <v>295</v>
      </c>
      <c r="D179" s="143" t="s">
        <v>195</v>
      </c>
      <c r="E179" s="144" t="s">
        <v>771</v>
      </c>
      <c r="F179" s="145" t="s">
        <v>772</v>
      </c>
      <c r="G179" s="146" t="s">
        <v>165</v>
      </c>
      <c r="H179" s="147">
        <v>9</v>
      </c>
      <c r="I179" s="148">
        <v>2720</v>
      </c>
      <c r="J179" s="148">
        <f>ROUND(I179*H179,2)</f>
        <v>24480</v>
      </c>
      <c r="K179" s="145" t="s">
        <v>3</v>
      </c>
      <c r="L179" s="149"/>
      <c r="M179" s="150" t="s">
        <v>3</v>
      </c>
      <c r="N179" s="151" t="s">
        <v>45</v>
      </c>
      <c r="O179" s="128">
        <v>0</v>
      </c>
      <c r="P179" s="128">
        <f>O179*H179</f>
        <v>0</v>
      </c>
      <c r="Q179" s="128">
        <v>0.76800000000000002</v>
      </c>
      <c r="R179" s="128">
        <f>Q179*H179</f>
        <v>6.9119999999999999</v>
      </c>
      <c r="S179" s="128">
        <v>0</v>
      </c>
      <c r="T179" s="129">
        <f>S179*H179</f>
        <v>0</v>
      </c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R179" s="130" t="s">
        <v>185</v>
      </c>
      <c r="AT179" s="130" t="s">
        <v>195</v>
      </c>
      <c r="AU179" s="130" t="s">
        <v>84</v>
      </c>
      <c r="AY179" s="16" t="s">
        <v>142</v>
      </c>
      <c r="BE179" s="131">
        <f>IF(N179="základní",J179,0)</f>
        <v>24480</v>
      </c>
      <c r="BF179" s="131">
        <f>IF(N179="snížená",J179,0)</f>
        <v>0</v>
      </c>
      <c r="BG179" s="131">
        <f>IF(N179="zákl. přenesená",J179,0)</f>
        <v>0</v>
      </c>
      <c r="BH179" s="131">
        <f>IF(N179="sníž. přenesená",J179,0)</f>
        <v>0</v>
      </c>
      <c r="BI179" s="131">
        <f>IF(N179="nulová",J179,0)</f>
        <v>0</v>
      </c>
      <c r="BJ179" s="16" t="s">
        <v>21</v>
      </c>
      <c r="BK179" s="131">
        <f>ROUND(I179*H179,2)</f>
        <v>24480</v>
      </c>
      <c r="BL179" s="16" t="s">
        <v>148</v>
      </c>
      <c r="BM179" s="130" t="s">
        <v>773</v>
      </c>
    </row>
    <row r="180" spans="1:65" s="13" customFormat="1">
      <c r="B180" s="136"/>
      <c r="D180" s="132" t="s">
        <v>152</v>
      </c>
      <c r="E180" s="137" t="s">
        <v>3</v>
      </c>
      <c r="F180" s="138" t="s">
        <v>774</v>
      </c>
      <c r="H180" s="139">
        <v>5</v>
      </c>
      <c r="L180" s="136"/>
      <c r="M180" s="140"/>
      <c r="N180" s="141"/>
      <c r="O180" s="141"/>
      <c r="P180" s="141"/>
      <c r="Q180" s="141"/>
      <c r="R180" s="141"/>
      <c r="S180" s="141"/>
      <c r="T180" s="142"/>
      <c r="AT180" s="137" t="s">
        <v>152</v>
      </c>
      <c r="AU180" s="137" t="s">
        <v>84</v>
      </c>
      <c r="AV180" s="13" t="s">
        <v>84</v>
      </c>
      <c r="AW180" s="13" t="s">
        <v>33</v>
      </c>
      <c r="AX180" s="13" t="s">
        <v>74</v>
      </c>
      <c r="AY180" s="137" t="s">
        <v>142</v>
      </c>
    </row>
    <row r="181" spans="1:65" s="13" customFormat="1">
      <c r="B181" s="136"/>
      <c r="D181" s="132" t="s">
        <v>152</v>
      </c>
      <c r="E181" s="137" t="s">
        <v>3</v>
      </c>
      <c r="F181" s="138" t="s">
        <v>775</v>
      </c>
      <c r="H181" s="139">
        <v>4</v>
      </c>
      <c r="L181" s="136"/>
      <c r="M181" s="140"/>
      <c r="N181" s="141"/>
      <c r="O181" s="141"/>
      <c r="P181" s="141"/>
      <c r="Q181" s="141"/>
      <c r="R181" s="141"/>
      <c r="S181" s="141"/>
      <c r="T181" s="142"/>
      <c r="AT181" s="137" t="s">
        <v>152</v>
      </c>
      <c r="AU181" s="137" t="s">
        <v>84</v>
      </c>
      <c r="AV181" s="13" t="s">
        <v>84</v>
      </c>
      <c r="AW181" s="13" t="s">
        <v>33</v>
      </c>
      <c r="AX181" s="13" t="s">
        <v>74</v>
      </c>
      <c r="AY181" s="137" t="s">
        <v>142</v>
      </c>
    </row>
    <row r="182" spans="1:65" s="14" customFormat="1">
      <c r="B182" s="152"/>
      <c r="D182" s="132" t="s">
        <v>152</v>
      </c>
      <c r="E182" s="153" t="s">
        <v>3</v>
      </c>
      <c r="F182" s="154" t="s">
        <v>260</v>
      </c>
      <c r="H182" s="155">
        <v>9</v>
      </c>
      <c r="L182" s="152"/>
      <c r="M182" s="156"/>
      <c r="N182" s="157"/>
      <c r="O182" s="157"/>
      <c r="P182" s="157"/>
      <c r="Q182" s="157"/>
      <c r="R182" s="157"/>
      <c r="S182" s="157"/>
      <c r="T182" s="158"/>
      <c r="AT182" s="153" t="s">
        <v>152</v>
      </c>
      <c r="AU182" s="153" t="s">
        <v>84</v>
      </c>
      <c r="AV182" s="14" t="s">
        <v>148</v>
      </c>
      <c r="AW182" s="14" t="s">
        <v>4</v>
      </c>
      <c r="AX182" s="14" t="s">
        <v>21</v>
      </c>
      <c r="AY182" s="153" t="s">
        <v>142</v>
      </c>
    </row>
    <row r="183" spans="1:65" s="2" customFormat="1" ht="21.75" customHeight="1">
      <c r="A183" s="25"/>
      <c r="B183" s="119"/>
      <c r="C183" s="120" t="s">
        <v>301</v>
      </c>
      <c r="D183" s="120" t="s">
        <v>144</v>
      </c>
      <c r="E183" s="121" t="s">
        <v>776</v>
      </c>
      <c r="F183" s="122" t="s">
        <v>777</v>
      </c>
      <c r="G183" s="123" t="s">
        <v>182</v>
      </c>
      <c r="H183" s="124">
        <v>8.7449999999999992</v>
      </c>
      <c r="I183" s="125">
        <v>3130</v>
      </c>
      <c r="J183" s="125">
        <f>ROUND(I183*H183,2)</f>
        <v>27371.85</v>
      </c>
      <c r="K183" s="122" t="s">
        <v>3</v>
      </c>
      <c r="L183" s="26"/>
      <c r="M183" s="126" t="s">
        <v>3</v>
      </c>
      <c r="N183" s="127" t="s">
        <v>45</v>
      </c>
      <c r="O183" s="128">
        <v>0</v>
      </c>
      <c r="P183" s="128">
        <f>O183*H183</f>
        <v>0</v>
      </c>
      <c r="Q183" s="128">
        <v>2.26674</v>
      </c>
      <c r="R183" s="128">
        <f>Q183*H183</f>
        <v>19.822641299999997</v>
      </c>
      <c r="S183" s="128">
        <v>0</v>
      </c>
      <c r="T183" s="129">
        <f>S183*H183</f>
        <v>0</v>
      </c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R183" s="130" t="s">
        <v>148</v>
      </c>
      <c r="AT183" s="130" t="s">
        <v>144</v>
      </c>
      <c r="AU183" s="130" t="s">
        <v>84</v>
      </c>
      <c r="AY183" s="16" t="s">
        <v>142</v>
      </c>
      <c r="BE183" s="131">
        <f>IF(N183="základní",J183,0)</f>
        <v>27371.85</v>
      </c>
      <c r="BF183" s="131">
        <f>IF(N183="snížená",J183,0)</f>
        <v>0</v>
      </c>
      <c r="BG183" s="131">
        <f>IF(N183="zákl. přenesená",J183,0)</f>
        <v>0</v>
      </c>
      <c r="BH183" s="131">
        <f>IF(N183="sníž. přenesená",J183,0)</f>
        <v>0</v>
      </c>
      <c r="BI183" s="131">
        <f>IF(N183="nulová",J183,0)</f>
        <v>0</v>
      </c>
      <c r="BJ183" s="16" t="s">
        <v>21</v>
      </c>
      <c r="BK183" s="131">
        <f>ROUND(I183*H183,2)</f>
        <v>27371.85</v>
      </c>
      <c r="BL183" s="16" t="s">
        <v>148</v>
      </c>
      <c r="BM183" s="130" t="s">
        <v>778</v>
      </c>
    </row>
    <row r="184" spans="1:65" s="13" customFormat="1" ht="20.399999999999999">
      <c r="B184" s="136"/>
      <c r="D184" s="132" t="s">
        <v>152</v>
      </c>
      <c r="E184" s="137" t="s">
        <v>3</v>
      </c>
      <c r="F184" s="138" t="s">
        <v>779</v>
      </c>
      <c r="H184" s="139">
        <v>4.625</v>
      </c>
      <c r="L184" s="136"/>
      <c r="M184" s="140"/>
      <c r="N184" s="141"/>
      <c r="O184" s="141"/>
      <c r="P184" s="141"/>
      <c r="Q184" s="141"/>
      <c r="R184" s="141"/>
      <c r="S184" s="141"/>
      <c r="T184" s="142"/>
      <c r="AT184" s="137" t="s">
        <v>152</v>
      </c>
      <c r="AU184" s="137" t="s">
        <v>84</v>
      </c>
      <c r="AV184" s="13" t="s">
        <v>84</v>
      </c>
      <c r="AW184" s="13" t="s">
        <v>33</v>
      </c>
      <c r="AX184" s="13" t="s">
        <v>74</v>
      </c>
      <c r="AY184" s="137" t="s">
        <v>142</v>
      </c>
    </row>
    <row r="185" spans="1:65" s="13" customFormat="1">
      <c r="B185" s="136"/>
      <c r="D185" s="132" t="s">
        <v>152</v>
      </c>
      <c r="E185" s="137" t="s">
        <v>3</v>
      </c>
      <c r="F185" s="138" t="s">
        <v>780</v>
      </c>
      <c r="H185" s="139">
        <v>4.1199999999999992</v>
      </c>
      <c r="L185" s="136"/>
      <c r="M185" s="140"/>
      <c r="N185" s="141"/>
      <c r="O185" s="141"/>
      <c r="P185" s="141"/>
      <c r="Q185" s="141"/>
      <c r="R185" s="141"/>
      <c r="S185" s="141"/>
      <c r="T185" s="142"/>
      <c r="AT185" s="137" t="s">
        <v>152</v>
      </c>
      <c r="AU185" s="137" t="s">
        <v>84</v>
      </c>
      <c r="AV185" s="13" t="s">
        <v>84</v>
      </c>
      <c r="AW185" s="13" t="s">
        <v>33</v>
      </c>
      <c r="AX185" s="13" t="s">
        <v>74</v>
      </c>
      <c r="AY185" s="137" t="s">
        <v>142</v>
      </c>
    </row>
    <row r="186" spans="1:65" s="14" customFormat="1">
      <c r="B186" s="152"/>
      <c r="D186" s="132" t="s">
        <v>152</v>
      </c>
      <c r="E186" s="153" t="s">
        <v>3</v>
      </c>
      <c r="F186" s="154" t="s">
        <v>260</v>
      </c>
      <c r="H186" s="155">
        <v>8.7449999999999992</v>
      </c>
      <c r="L186" s="152"/>
      <c r="M186" s="156"/>
      <c r="N186" s="157"/>
      <c r="O186" s="157"/>
      <c r="P186" s="157"/>
      <c r="Q186" s="157"/>
      <c r="R186" s="157"/>
      <c r="S186" s="157"/>
      <c r="T186" s="158"/>
      <c r="AT186" s="153" t="s">
        <v>152</v>
      </c>
      <c r="AU186" s="153" t="s">
        <v>84</v>
      </c>
      <c r="AV186" s="14" t="s">
        <v>148</v>
      </c>
      <c r="AW186" s="14" t="s">
        <v>4</v>
      </c>
      <c r="AX186" s="14" t="s">
        <v>21</v>
      </c>
      <c r="AY186" s="153" t="s">
        <v>142</v>
      </c>
    </row>
    <row r="187" spans="1:65" s="2" customFormat="1" ht="33" customHeight="1">
      <c r="A187" s="25"/>
      <c r="B187" s="119"/>
      <c r="C187" s="120" t="s">
        <v>307</v>
      </c>
      <c r="D187" s="120" t="s">
        <v>144</v>
      </c>
      <c r="E187" s="121" t="s">
        <v>781</v>
      </c>
      <c r="F187" s="122" t="s">
        <v>782</v>
      </c>
      <c r="G187" s="123" t="s">
        <v>251</v>
      </c>
      <c r="H187" s="124">
        <v>93</v>
      </c>
      <c r="I187" s="125">
        <v>190</v>
      </c>
      <c r="J187" s="125">
        <f>ROUND(I187*H187,2)</f>
        <v>17670</v>
      </c>
      <c r="K187" s="122" t="s">
        <v>3</v>
      </c>
      <c r="L187" s="26"/>
      <c r="M187" s="126" t="s">
        <v>3</v>
      </c>
      <c r="N187" s="127" t="s">
        <v>45</v>
      </c>
      <c r="O187" s="128">
        <v>0</v>
      </c>
      <c r="P187" s="128">
        <f>O187*H187</f>
        <v>0</v>
      </c>
      <c r="Q187" s="128">
        <v>0</v>
      </c>
      <c r="R187" s="128">
        <f>Q187*H187</f>
        <v>0</v>
      </c>
      <c r="S187" s="128">
        <v>0</v>
      </c>
      <c r="T187" s="129">
        <f>S187*H187</f>
        <v>0</v>
      </c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R187" s="130" t="s">
        <v>148</v>
      </c>
      <c r="AT187" s="130" t="s">
        <v>144</v>
      </c>
      <c r="AU187" s="130" t="s">
        <v>84</v>
      </c>
      <c r="AY187" s="16" t="s">
        <v>142</v>
      </c>
      <c r="BE187" s="131">
        <f>IF(N187="základní",J187,0)</f>
        <v>17670</v>
      </c>
      <c r="BF187" s="131">
        <f>IF(N187="snížená",J187,0)</f>
        <v>0</v>
      </c>
      <c r="BG187" s="131">
        <f>IF(N187="zákl. přenesená",J187,0)</f>
        <v>0</v>
      </c>
      <c r="BH187" s="131">
        <f>IF(N187="sníž. přenesená",J187,0)</f>
        <v>0</v>
      </c>
      <c r="BI187" s="131">
        <f>IF(N187="nulová",J187,0)</f>
        <v>0</v>
      </c>
      <c r="BJ187" s="16" t="s">
        <v>21</v>
      </c>
      <c r="BK187" s="131">
        <f>ROUND(I187*H187,2)</f>
        <v>17670</v>
      </c>
      <c r="BL187" s="16" t="s">
        <v>148</v>
      </c>
      <c r="BM187" s="130" t="s">
        <v>783</v>
      </c>
    </row>
    <row r="188" spans="1:65" s="13" customFormat="1" ht="20.399999999999999">
      <c r="B188" s="136"/>
      <c r="D188" s="132" t="s">
        <v>152</v>
      </c>
      <c r="E188" s="137" t="s">
        <v>3</v>
      </c>
      <c r="F188" s="138" t="s">
        <v>735</v>
      </c>
      <c r="H188" s="139">
        <v>93</v>
      </c>
      <c r="L188" s="136"/>
      <c r="M188" s="140"/>
      <c r="N188" s="141"/>
      <c r="O188" s="141"/>
      <c r="P188" s="141"/>
      <c r="Q188" s="141"/>
      <c r="R188" s="141"/>
      <c r="S188" s="141"/>
      <c r="T188" s="142"/>
      <c r="AT188" s="137" t="s">
        <v>152</v>
      </c>
      <c r="AU188" s="137" t="s">
        <v>84</v>
      </c>
      <c r="AV188" s="13" t="s">
        <v>84</v>
      </c>
      <c r="AW188" s="13" t="s">
        <v>33</v>
      </c>
      <c r="AX188" s="13" t="s">
        <v>21</v>
      </c>
      <c r="AY188" s="137" t="s">
        <v>142</v>
      </c>
    </row>
    <row r="189" spans="1:65" s="2" customFormat="1" ht="21.75" customHeight="1">
      <c r="A189" s="25"/>
      <c r="B189" s="119"/>
      <c r="C189" s="120" t="s">
        <v>311</v>
      </c>
      <c r="D189" s="120" t="s">
        <v>144</v>
      </c>
      <c r="E189" s="121" t="s">
        <v>784</v>
      </c>
      <c r="F189" s="122" t="s">
        <v>785</v>
      </c>
      <c r="G189" s="123" t="s">
        <v>198</v>
      </c>
      <c r="H189" s="124">
        <v>3</v>
      </c>
      <c r="I189" s="125">
        <v>277</v>
      </c>
      <c r="J189" s="125">
        <f>ROUND(I189*H189,2)</f>
        <v>831</v>
      </c>
      <c r="K189" s="122" t="s">
        <v>3</v>
      </c>
      <c r="L189" s="26"/>
      <c r="M189" s="126" t="s">
        <v>3</v>
      </c>
      <c r="N189" s="127" t="s">
        <v>45</v>
      </c>
      <c r="O189" s="128">
        <v>0</v>
      </c>
      <c r="P189" s="128">
        <f>O189*H189</f>
        <v>0</v>
      </c>
      <c r="Q189" s="128">
        <v>0</v>
      </c>
      <c r="R189" s="128">
        <f>Q189*H189</f>
        <v>0</v>
      </c>
      <c r="S189" s="128">
        <v>0</v>
      </c>
      <c r="T189" s="129">
        <f>S189*H189</f>
        <v>0</v>
      </c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R189" s="130" t="s">
        <v>148</v>
      </c>
      <c r="AT189" s="130" t="s">
        <v>144</v>
      </c>
      <c r="AU189" s="130" t="s">
        <v>84</v>
      </c>
      <c r="AY189" s="16" t="s">
        <v>142</v>
      </c>
      <c r="BE189" s="131">
        <f>IF(N189="základní",J189,0)</f>
        <v>831</v>
      </c>
      <c r="BF189" s="131">
        <f>IF(N189="snížená",J189,0)</f>
        <v>0</v>
      </c>
      <c r="BG189" s="131">
        <f>IF(N189="zákl. přenesená",J189,0)</f>
        <v>0</v>
      </c>
      <c r="BH189" s="131">
        <f>IF(N189="sníž. přenesená",J189,0)</f>
        <v>0</v>
      </c>
      <c r="BI189" s="131">
        <f>IF(N189="nulová",J189,0)</f>
        <v>0</v>
      </c>
      <c r="BJ189" s="16" t="s">
        <v>21</v>
      </c>
      <c r="BK189" s="131">
        <f>ROUND(I189*H189,2)</f>
        <v>831</v>
      </c>
      <c r="BL189" s="16" t="s">
        <v>148</v>
      </c>
      <c r="BM189" s="130" t="s">
        <v>786</v>
      </c>
    </row>
    <row r="190" spans="1:65" s="13" customFormat="1">
      <c r="B190" s="136"/>
      <c r="D190" s="132" t="s">
        <v>152</v>
      </c>
      <c r="E190" s="137" t="s">
        <v>3</v>
      </c>
      <c r="F190" s="138" t="s">
        <v>159</v>
      </c>
      <c r="H190" s="139">
        <v>3</v>
      </c>
      <c r="L190" s="136"/>
      <c r="M190" s="140"/>
      <c r="N190" s="141"/>
      <c r="O190" s="141"/>
      <c r="P190" s="141"/>
      <c r="Q190" s="141"/>
      <c r="R190" s="141"/>
      <c r="S190" s="141"/>
      <c r="T190" s="142"/>
      <c r="AT190" s="137" t="s">
        <v>152</v>
      </c>
      <c r="AU190" s="137" t="s">
        <v>84</v>
      </c>
      <c r="AV190" s="13" t="s">
        <v>84</v>
      </c>
      <c r="AW190" s="13" t="s">
        <v>33</v>
      </c>
      <c r="AX190" s="13" t="s">
        <v>21</v>
      </c>
      <c r="AY190" s="137" t="s">
        <v>142</v>
      </c>
    </row>
    <row r="191" spans="1:65" s="2" customFormat="1" ht="16.5" customHeight="1">
      <c r="A191" s="25"/>
      <c r="B191" s="119"/>
      <c r="C191" s="120" t="s">
        <v>315</v>
      </c>
      <c r="D191" s="120" t="s">
        <v>144</v>
      </c>
      <c r="E191" s="121" t="s">
        <v>308</v>
      </c>
      <c r="F191" s="122" t="s">
        <v>787</v>
      </c>
      <c r="G191" s="123" t="s">
        <v>198</v>
      </c>
      <c r="H191" s="124">
        <v>196</v>
      </c>
      <c r="I191" s="125">
        <v>49</v>
      </c>
      <c r="J191" s="125">
        <f>ROUND(I191*H191,2)</f>
        <v>9604</v>
      </c>
      <c r="K191" s="122" t="s">
        <v>3</v>
      </c>
      <c r="L191" s="26"/>
      <c r="M191" s="126" t="s">
        <v>3</v>
      </c>
      <c r="N191" s="127" t="s">
        <v>45</v>
      </c>
      <c r="O191" s="128">
        <v>0</v>
      </c>
      <c r="P191" s="128">
        <f>O191*H191</f>
        <v>0</v>
      </c>
      <c r="Q191" s="128">
        <v>0</v>
      </c>
      <c r="R191" s="128">
        <f>Q191*H191</f>
        <v>0</v>
      </c>
      <c r="S191" s="128">
        <v>0</v>
      </c>
      <c r="T191" s="129">
        <f>S191*H191</f>
        <v>0</v>
      </c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R191" s="130" t="s">
        <v>148</v>
      </c>
      <c r="AT191" s="130" t="s">
        <v>144</v>
      </c>
      <c r="AU191" s="130" t="s">
        <v>84</v>
      </c>
      <c r="AY191" s="16" t="s">
        <v>142</v>
      </c>
      <c r="BE191" s="131">
        <f>IF(N191="základní",J191,0)</f>
        <v>9604</v>
      </c>
      <c r="BF191" s="131">
        <f>IF(N191="snížená",J191,0)</f>
        <v>0</v>
      </c>
      <c r="BG191" s="131">
        <f>IF(N191="zákl. přenesená",J191,0)</f>
        <v>0</v>
      </c>
      <c r="BH191" s="131">
        <f>IF(N191="sníž. přenesená",J191,0)</f>
        <v>0</v>
      </c>
      <c r="BI191" s="131">
        <f>IF(N191="nulová",J191,0)</f>
        <v>0</v>
      </c>
      <c r="BJ191" s="16" t="s">
        <v>21</v>
      </c>
      <c r="BK191" s="131">
        <f>ROUND(I191*H191,2)</f>
        <v>9604</v>
      </c>
      <c r="BL191" s="16" t="s">
        <v>148</v>
      </c>
      <c r="BM191" s="130" t="s">
        <v>788</v>
      </c>
    </row>
    <row r="192" spans="1:65" s="12" customFormat="1" ht="25.95" customHeight="1">
      <c r="B192" s="107"/>
      <c r="D192" s="108" t="s">
        <v>73</v>
      </c>
      <c r="E192" s="109" t="s">
        <v>385</v>
      </c>
      <c r="F192" s="109" t="s">
        <v>385</v>
      </c>
      <c r="J192" s="110">
        <f>BK192</f>
        <v>247400</v>
      </c>
      <c r="L192" s="107"/>
      <c r="M192" s="111"/>
      <c r="N192" s="112"/>
      <c r="O192" s="112"/>
      <c r="P192" s="113">
        <f>P193</f>
        <v>0</v>
      </c>
      <c r="Q192" s="112"/>
      <c r="R192" s="113">
        <f>R193</f>
        <v>0</v>
      </c>
      <c r="S192" s="112"/>
      <c r="T192" s="114">
        <f>T193</f>
        <v>0</v>
      </c>
      <c r="AR192" s="108" t="s">
        <v>148</v>
      </c>
      <c r="AT192" s="115" t="s">
        <v>73</v>
      </c>
      <c r="AU192" s="115" t="s">
        <v>74</v>
      </c>
      <c r="AY192" s="108" t="s">
        <v>142</v>
      </c>
      <c r="BK192" s="116">
        <f>BK193</f>
        <v>247400</v>
      </c>
    </row>
    <row r="193" spans="1:65" s="12" customFormat="1" ht="22.8" customHeight="1">
      <c r="B193" s="107"/>
      <c r="D193" s="108" t="s">
        <v>73</v>
      </c>
      <c r="E193" s="117" t="s">
        <v>386</v>
      </c>
      <c r="F193" s="117" t="s">
        <v>555</v>
      </c>
      <c r="J193" s="118">
        <f>BK193</f>
        <v>247400</v>
      </c>
      <c r="L193" s="107"/>
      <c r="M193" s="111"/>
      <c r="N193" s="112"/>
      <c r="O193" s="112"/>
      <c r="P193" s="113">
        <f>SUM(P194:P201)</f>
        <v>0</v>
      </c>
      <c r="Q193" s="112"/>
      <c r="R193" s="113">
        <f>SUM(R194:R201)</f>
        <v>0</v>
      </c>
      <c r="S193" s="112"/>
      <c r="T193" s="114">
        <f>SUM(T194:T201)</f>
        <v>0</v>
      </c>
      <c r="AR193" s="108" t="s">
        <v>148</v>
      </c>
      <c r="AT193" s="115" t="s">
        <v>73</v>
      </c>
      <c r="AU193" s="115" t="s">
        <v>21</v>
      </c>
      <c r="AY193" s="108" t="s">
        <v>142</v>
      </c>
      <c r="BK193" s="116">
        <f>SUM(BK194:BK201)</f>
        <v>247400</v>
      </c>
    </row>
    <row r="194" spans="1:65" s="2" customFormat="1" ht="16.5" customHeight="1">
      <c r="A194" s="25"/>
      <c r="B194" s="119"/>
      <c r="C194" s="120" t="s">
        <v>789</v>
      </c>
      <c r="D194" s="120" t="s">
        <v>144</v>
      </c>
      <c r="E194" s="121" t="s">
        <v>556</v>
      </c>
      <c r="F194" s="122" t="s">
        <v>790</v>
      </c>
      <c r="G194" s="123" t="s">
        <v>577</v>
      </c>
      <c r="H194" s="124">
        <v>2</v>
      </c>
      <c r="I194" s="125">
        <v>300</v>
      </c>
      <c r="J194" s="125">
        <f>ROUND(I194*H194,2)</f>
        <v>600</v>
      </c>
      <c r="K194" s="122" t="s">
        <v>3</v>
      </c>
      <c r="L194" s="26"/>
      <c r="M194" s="126" t="s">
        <v>3</v>
      </c>
      <c r="N194" s="127" t="s">
        <v>45</v>
      </c>
      <c r="O194" s="128">
        <v>0</v>
      </c>
      <c r="P194" s="128">
        <f>O194*H194</f>
        <v>0</v>
      </c>
      <c r="Q194" s="128">
        <v>0</v>
      </c>
      <c r="R194" s="128">
        <f>Q194*H194</f>
        <v>0</v>
      </c>
      <c r="S194" s="128">
        <v>0</v>
      </c>
      <c r="T194" s="129">
        <f>S194*H194</f>
        <v>0</v>
      </c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R194" s="130" t="s">
        <v>199</v>
      </c>
      <c r="AT194" s="130" t="s">
        <v>144</v>
      </c>
      <c r="AU194" s="130" t="s">
        <v>84</v>
      </c>
      <c r="AY194" s="16" t="s">
        <v>142</v>
      </c>
      <c r="BE194" s="131">
        <f>IF(N194="základní",J194,0)</f>
        <v>600</v>
      </c>
      <c r="BF194" s="131">
        <f>IF(N194="snížená",J194,0)</f>
        <v>0</v>
      </c>
      <c r="BG194" s="131">
        <f>IF(N194="zákl. přenesená",J194,0)</f>
        <v>0</v>
      </c>
      <c r="BH194" s="131">
        <f>IF(N194="sníž. přenesená",J194,0)</f>
        <v>0</v>
      </c>
      <c r="BI194" s="131">
        <f>IF(N194="nulová",J194,0)</f>
        <v>0</v>
      </c>
      <c r="BJ194" s="16" t="s">
        <v>21</v>
      </c>
      <c r="BK194" s="131">
        <f>ROUND(I194*H194,2)</f>
        <v>600</v>
      </c>
      <c r="BL194" s="16" t="s">
        <v>199</v>
      </c>
      <c r="BM194" s="130" t="s">
        <v>791</v>
      </c>
    </row>
    <row r="195" spans="1:65" s="13" customFormat="1" ht="20.399999999999999">
      <c r="B195" s="136"/>
      <c r="D195" s="132" t="s">
        <v>152</v>
      </c>
      <c r="E195" s="137" t="s">
        <v>3</v>
      </c>
      <c r="F195" s="138" t="s">
        <v>792</v>
      </c>
      <c r="H195" s="139">
        <v>2</v>
      </c>
      <c r="L195" s="136"/>
      <c r="M195" s="140"/>
      <c r="N195" s="141"/>
      <c r="O195" s="141"/>
      <c r="P195" s="141"/>
      <c r="Q195" s="141"/>
      <c r="R195" s="141"/>
      <c r="S195" s="141"/>
      <c r="T195" s="142"/>
      <c r="AT195" s="137" t="s">
        <v>152</v>
      </c>
      <c r="AU195" s="137" t="s">
        <v>84</v>
      </c>
      <c r="AV195" s="13" t="s">
        <v>84</v>
      </c>
      <c r="AW195" s="13" t="s">
        <v>33</v>
      </c>
      <c r="AX195" s="13" t="s">
        <v>21</v>
      </c>
      <c r="AY195" s="137" t="s">
        <v>142</v>
      </c>
    </row>
    <row r="196" spans="1:65" s="2" customFormat="1" ht="33" customHeight="1">
      <c r="A196" s="25"/>
      <c r="B196" s="119"/>
      <c r="C196" s="120" t="s">
        <v>793</v>
      </c>
      <c r="D196" s="120" t="s">
        <v>144</v>
      </c>
      <c r="E196" s="121" t="s">
        <v>560</v>
      </c>
      <c r="F196" s="122" t="s">
        <v>794</v>
      </c>
      <c r="G196" s="123" t="s">
        <v>577</v>
      </c>
      <c r="H196" s="124">
        <v>2</v>
      </c>
      <c r="I196" s="125">
        <v>1960</v>
      </c>
      <c r="J196" s="125">
        <f>ROUND(I196*H196,2)</f>
        <v>3920</v>
      </c>
      <c r="K196" s="122" t="s">
        <v>3</v>
      </c>
      <c r="L196" s="26"/>
      <c r="M196" s="126" t="s">
        <v>3</v>
      </c>
      <c r="N196" s="127" t="s">
        <v>45</v>
      </c>
      <c r="O196" s="128">
        <v>0</v>
      </c>
      <c r="P196" s="128">
        <f>O196*H196</f>
        <v>0</v>
      </c>
      <c r="Q196" s="128">
        <v>0</v>
      </c>
      <c r="R196" s="128">
        <f>Q196*H196</f>
        <v>0</v>
      </c>
      <c r="S196" s="128">
        <v>0</v>
      </c>
      <c r="T196" s="129">
        <f>S196*H196</f>
        <v>0</v>
      </c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R196" s="130" t="s">
        <v>199</v>
      </c>
      <c r="AT196" s="130" t="s">
        <v>144</v>
      </c>
      <c r="AU196" s="130" t="s">
        <v>84</v>
      </c>
      <c r="AY196" s="16" t="s">
        <v>142</v>
      </c>
      <c r="BE196" s="131">
        <f>IF(N196="základní",J196,0)</f>
        <v>3920</v>
      </c>
      <c r="BF196" s="131">
        <f>IF(N196="snížená",J196,0)</f>
        <v>0</v>
      </c>
      <c r="BG196" s="131">
        <f>IF(N196="zákl. přenesená",J196,0)</f>
        <v>0</v>
      </c>
      <c r="BH196" s="131">
        <f>IF(N196="sníž. přenesená",J196,0)</f>
        <v>0</v>
      </c>
      <c r="BI196" s="131">
        <f>IF(N196="nulová",J196,0)</f>
        <v>0</v>
      </c>
      <c r="BJ196" s="16" t="s">
        <v>21</v>
      </c>
      <c r="BK196" s="131">
        <f>ROUND(I196*H196,2)</f>
        <v>3920</v>
      </c>
      <c r="BL196" s="16" t="s">
        <v>199</v>
      </c>
      <c r="BM196" s="130" t="s">
        <v>795</v>
      </c>
    </row>
    <row r="197" spans="1:65" s="13" customFormat="1" ht="20.399999999999999">
      <c r="B197" s="136"/>
      <c r="D197" s="132" t="s">
        <v>152</v>
      </c>
      <c r="E197" s="137" t="s">
        <v>3</v>
      </c>
      <c r="F197" s="138" t="s">
        <v>792</v>
      </c>
      <c r="H197" s="139">
        <v>2</v>
      </c>
      <c r="L197" s="136"/>
      <c r="M197" s="140"/>
      <c r="N197" s="141"/>
      <c r="O197" s="141"/>
      <c r="P197" s="141"/>
      <c r="Q197" s="141"/>
      <c r="R197" s="141"/>
      <c r="S197" s="141"/>
      <c r="T197" s="142"/>
      <c r="AT197" s="137" t="s">
        <v>152</v>
      </c>
      <c r="AU197" s="137" t="s">
        <v>84</v>
      </c>
      <c r="AV197" s="13" t="s">
        <v>84</v>
      </c>
      <c r="AW197" s="13" t="s">
        <v>33</v>
      </c>
      <c r="AX197" s="13" t="s">
        <v>21</v>
      </c>
      <c r="AY197" s="137" t="s">
        <v>142</v>
      </c>
    </row>
    <row r="198" spans="1:65" s="2" customFormat="1" ht="21.75" customHeight="1">
      <c r="A198" s="25"/>
      <c r="B198" s="119"/>
      <c r="C198" s="120" t="s">
        <v>796</v>
      </c>
      <c r="D198" s="120" t="s">
        <v>144</v>
      </c>
      <c r="E198" s="121" t="s">
        <v>797</v>
      </c>
      <c r="F198" s="122" t="s">
        <v>798</v>
      </c>
      <c r="G198" s="123" t="s">
        <v>198</v>
      </c>
      <c r="H198" s="124">
        <v>88</v>
      </c>
      <c r="I198" s="125">
        <v>2760</v>
      </c>
      <c r="J198" s="125">
        <f>ROUND(I198*H198,2)</f>
        <v>242880</v>
      </c>
      <c r="K198" s="122" t="s">
        <v>3</v>
      </c>
      <c r="L198" s="26"/>
      <c r="M198" s="126" t="s">
        <v>3</v>
      </c>
      <c r="N198" s="127" t="s">
        <v>45</v>
      </c>
      <c r="O198" s="128">
        <v>0</v>
      </c>
      <c r="P198" s="128">
        <f>O198*H198</f>
        <v>0</v>
      </c>
      <c r="Q198" s="128">
        <v>0</v>
      </c>
      <c r="R198" s="128">
        <f>Q198*H198</f>
        <v>0</v>
      </c>
      <c r="S198" s="128">
        <v>0</v>
      </c>
      <c r="T198" s="129">
        <f>S198*H198</f>
        <v>0</v>
      </c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R198" s="130" t="s">
        <v>148</v>
      </c>
      <c r="AT198" s="130" t="s">
        <v>144</v>
      </c>
      <c r="AU198" s="130" t="s">
        <v>84</v>
      </c>
      <c r="AY198" s="16" t="s">
        <v>142</v>
      </c>
      <c r="BE198" s="131">
        <f>IF(N198="základní",J198,0)</f>
        <v>242880</v>
      </c>
      <c r="BF198" s="131">
        <f>IF(N198="snížená",J198,0)</f>
        <v>0</v>
      </c>
      <c r="BG198" s="131">
        <f>IF(N198="zákl. přenesená",J198,0)</f>
        <v>0</v>
      </c>
      <c r="BH198" s="131">
        <f>IF(N198="sníž. přenesená",J198,0)</f>
        <v>0</v>
      </c>
      <c r="BI198" s="131">
        <f>IF(N198="nulová",J198,0)</f>
        <v>0</v>
      </c>
      <c r="BJ198" s="16" t="s">
        <v>21</v>
      </c>
      <c r="BK198" s="131">
        <f>ROUND(I198*H198,2)</f>
        <v>242880</v>
      </c>
      <c r="BL198" s="16" t="s">
        <v>148</v>
      </c>
      <c r="BM198" s="130" t="s">
        <v>799</v>
      </c>
    </row>
    <row r="199" spans="1:65" s="2" customFormat="1" ht="28.8">
      <c r="A199" s="25"/>
      <c r="B199" s="26"/>
      <c r="C199" s="25"/>
      <c r="D199" s="132" t="s">
        <v>150</v>
      </c>
      <c r="E199" s="25"/>
      <c r="F199" s="133" t="s">
        <v>800</v>
      </c>
      <c r="G199" s="25"/>
      <c r="H199" s="25"/>
      <c r="I199" s="25"/>
      <c r="J199" s="25"/>
      <c r="K199" s="25"/>
      <c r="L199" s="26"/>
      <c r="M199" s="134"/>
      <c r="N199" s="135"/>
      <c r="O199" s="43"/>
      <c r="P199" s="43"/>
      <c r="Q199" s="43"/>
      <c r="R199" s="43"/>
      <c r="S199" s="43"/>
      <c r="T199" s="44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T199" s="16" t="s">
        <v>150</v>
      </c>
      <c r="AU199" s="16" t="s">
        <v>84</v>
      </c>
    </row>
    <row r="200" spans="1:65" s="13" customFormat="1" ht="20.399999999999999">
      <c r="B200" s="136"/>
      <c r="D200" s="132" t="s">
        <v>152</v>
      </c>
      <c r="E200" s="137" t="s">
        <v>3</v>
      </c>
      <c r="F200" s="138" t="s">
        <v>801</v>
      </c>
      <c r="H200" s="139">
        <v>88</v>
      </c>
      <c r="L200" s="136"/>
      <c r="M200" s="140"/>
      <c r="N200" s="141"/>
      <c r="O200" s="141"/>
      <c r="P200" s="141"/>
      <c r="Q200" s="141"/>
      <c r="R200" s="141"/>
      <c r="S200" s="141"/>
      <c r="T200" s="142"/>
      <c r="AT200" s="137" t="s">
        <v>152</v>
      </c>
      <c r="AU200" s="137" t="s">
        <v>84</v>
      </c>
      <c r="AV200" s="13" t="s">
        <v>84</v>
      </c>
      <c r="AW200" s="13" t="s">
        <v>33</v>
      </c>
      <c r="AX200" s="13" t="s">
        <v>74</v>
      </c>
      <c r="AY200" s="137" t="s">
        <v>142</v>
      </c>
    </row>
    <row r="201" spans="1:65" s="14" customFormat="1">
      <c r="B201" s="152"/>
      <c r="D201" s="132" t="s">
        <v>152</v>
      </c>
      <c r="E201" s="153" t="s">
        <v>3</v>
      </c>
      <c r="F201" s="154" t="s">
        <v>260</v>
      </c>
      <c r="H201" s="155">
        <v>88</v>
      </c>
      <c r="L201" s="152"/>
      <c r="M201" s="166"/>
      <c r="N201" s="167"/>
      <c r="O201" s="167"/>
      <c r="P201" s="167"/>
      <c r="Q201" s="167"/>
      <c r="R201" s="167"/>
      <c r="S201" s="167"/>
      <c r="T201" s="168"/>
      <c r="AT201" s="153" t="s">
        <v>152</v>
      </c>
      <c r="AU201" s="153" t="s">
        <v>84</v>
      </c>
      <c r="AV201" s="14" t="s">
        <v>148</v>
      </c>
      <c r="AW201" s="14" t="s">
        <v>4</v>
      </c>
      <c r="AX201" s="14" t="s">
        <v>21</v>
      </c>
      <c r="AY201" s="153" t="s">
        <v>142</v>
      </c>
    </row>
    <row r="202" spans="1:65" s="2" customFormat="1" ht="6.9" customHeight="1">
      <c r="A202" s="25"/>
      <c r="B202" s="34"/>
      <c r="C202" s="35"/>
      <c r="D202" s="35"/>
      <c r="E202" s="35"/>
      <c r="F202" s="35"/>
      <c r="G202" s="35"/>
      <c r="H202" s="35"/>
      <c r="I202" s="35"/>
      <c r="J202" s="35"/>
      <c r="K202" s="35"/>
      <c r="L202" s="26"/>
      <c r="M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</row>
  </sheetData>
  <autoFilter ref="C86:K201"/>
  <mergeCells count="8">
    <mergeCell ref="E77:H77"/>
    <mergeCell ref="E79:H79"/>
    <mergeCell ref="L2:V2"/>
    <mergeCell ref="E7:H7"/>
    <mergeCell ref="E9:H9"/>
    <mergeCell ref="E27:H27"/>
    <mergeCell ref="E48:H48"/>
    <mergeCell ref="E50:H50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00"/>
  <sheetViews>
    <sheetView showGridLines="0" topLeftCell="F1" workbookViewId="0">
      <selection activeCell="L1" sqref="L1:BZ1048576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" style="1" customWidth="1"/>
    <col min="8" max="8" width="11.42578125" style="1" customWidth="1"/>
    <col min="9" max="11" width="20.140625" style="1" customWidth="1"/>
    <col min="12" max="12" width="9.28515625" style="1" hidden="1" customWidth="1"/>
    <col min="13" max="13" width="10.85546875" style="1" hidden="1" customWidth="1"/>
    <col min="14" max="14" width="9.28515625" style="1" hidden="1" customWidth="1"/>
    <col min="15" max="20" width="14.140625" style="1" hidden="1" customWidth="1"/>
    <col min="21" max="21" width="16.28515625" style="1" hidden="1" customWidth="1"/>
    <col min="22" max="22" width="12.28515625" style="1" hidden="1" customWidth="1"/>
    <col min="23" max="23" width="16.28515625" style="1" hidden="1" customWidth="1"/>
    <col min="24" max="24" width="12.28515625" style="1" hidden="1" customWidth="1"/>
    <col min="25" max="25" width="15" style="1" hidden="1" customWidth="1"/>
    <col min="26" max="26" width="11" style="1" hidden="1" customWidth="1"/>
    <col min="27" max="27" width="15" style="1" hidden="1" customWidth="1"/>
    <col min="28" max="28" width="16.28515625" style="1" hidden="1" customWidth="1"/>
    <col min="29" max="29" width="11" style="1" hidden="1" customWidth="1"/>
    <col min="30" max="30" width="15" style="1" hidden="1" customWidth="1"/>
    <col min="31" max="31" width="16.28515625" style="1" hidden="1" customWidth="1"/>
    <col min="32" max="43" width="0" hidden="1" customWidth="1"/>
    <col min="44" max="65" width="9.28515625" style="1" hidden="1" customWidth="1"/>
    <col min="66" max="78" width="0" hidden="1" customWidth="1"/>
  </cols>
  <sheetData>
    <row r="1" spans="1:46">
      <c r="A1" s="70"/>
    </row>
    <row r="2" spans="1:46" s="1" customFormat="1" ht="36.9" customHeight="1">
      <c r="L2" s="358" t="s">
        <v>6</v>
      </c>
      <c r="M2" s="359"/>
      <c r="N2" s="359"/>
      <c r="O2" s="359"/>
      <c r="P2" s="359"/>
      <c r="Q2" s="359"/>
      <c r="R2" s="359"/>
      <c r="S2" s="359"/>
      <c r="T2" s="359"/>
      <c r="U2" s="359"/>
      <c r="V2" s="359"/>
      <c r="AT2" s="16" t="s">
        <v>106</v>
      </c>
    </row>
    <row r="3" spans="1:46" s="1" customFormat="1" ht="6.9" hidden="1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</row>
    <row r="4" spans="1:46" s="1" customFormat="1" ht="24.9" hidden="1" customHeight="1">
      <c r="B4" s="19"/>
      <c r="D4" s="20" t="s">
        <v>110</v>
      </c>
      <c r="L4" s="19"/>
      <c r="M4" s="71" t="s">
        <v>11</v>
      </c>
      <c r="AT4" s="16" t="s">
        <v>4</v>
      </c>
    </row>
    <row r="5" spans="1:46" s="1" customFormat="1" ht="6.9" hidden="1" customHeight="1">
      <c r="B5" s="19"/>
      <c r="L5" s="19"/>
    </row>
    <row r="6" spans="1:46" s="1" customFormat="1" ht="12" hidden="1" customHeight="1">
      <c r="B6" s="19"/>
      <c r="D6" s="22" t="s">
        <v>15</v>
      </c>
      <c r="L6" s="19"/>
    </row>
    <row r="7" spans="1:46" s="1" customFormat="1" ht="23.25" hidden="1" customHeight="1">
      <c r="B7" s="19"/>
      <c r="E7" s="400" t="str">
        <f>'Rekapitulace stavby'!K6</f>
        <v>Nápravná opatření k odvrácení škod způsobených vlivem staré ekologické zátěže bývalé skládky Vlčí důl v k.ú. Zásmuky</v>
      </c>
      <c r="F7" s="401"/>
      <c r="G7" s="401"/>
      <c r="H7" s="401"/>
      <c r="L7" s="19"/>
    </row>
    <row r="8" spans="1:46" s="2" customFormat="1" ht="12" hidden="1" customHeight="1">
      <c r="A8" s="25"/>
      <c r="B8" s="26"/>
      <c r="C8" s="25"/>
      <c r="D8" s="22" t="s">
        <v>111</v>
      </c>
      <c r="E8" s="25"/>
      <c r="F8" s="25"/>
      <c r="G8" s="25"/>
      <c r="H8" s="25"/>
      <c r="I8" s="25"/>
      <c r="J8" s="25"/>
      <c r="K8" s="25"/>
      <c r="L8" s="72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</row>
    <row r="9" spans="1:46" s="2" customFormat="1" ht="16.5" hidden="1" customHeight="1">
      <c r="A9" s="25"/>
      <c r="B9" s="26"/>
      <c r="C9" s="25"/>
      <c r="D9" s="25"/>
      <c r="E9" s="402" t="s">
        <v>802</v>
      </c>
      <c r="F9" s="403"/>
      <c r="G9" s="403"/>
      <c r="H9" s="403"/>
      <c r="I9" s="25"/>
      <c r="J9" s="25"/>
      <c r="K9" s="25"/>
      <c r="L9" s="72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46" s="2" customFormat="1" hidden="1">
      <c r="A10" s="25"/>
      <c r="B10" s="26"/>
      <c r="C10" s="25"/>
      <c r="D10" s="25"/>
      <c r="E10" s="25"/>
      <c r="F10" s="25"/>
      <c r="G10" s="25"/>
      <c r="H10" s="25"/>
      <c r="I10" s="25"/>
      <c r="J10" s="25"/>
      <c r="K10" s="25"/>
      <c r="L10" s="72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</row>
    <row r="11" spans="1:46" s="2" customFormat="1" ht="12" hidden="1" customHeight="1">
      <c r="A11" s="25"/>
      <c r="B11" s="26"/>
      <c r="C11" s="25"/>
      <c r="D11" s="22" t="s">
        <v>18</v>
      </c>
      <c r="E11" s="25"/>
      <c r="F11" s="21" t="s">
        <v>3</v>
      </c>
      <c r="G11" s="25"/>
      <c r="H11" s="25"/>
      <c r="I11" s="22" t="s">
        <v>19</v>
      </c>
      <c r="J11" s="21" t="s">
        <v>20</v>
      </c>
      <c r="K11" s="25"/>
      <c r="L11" s="72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</row>
    <row r="12" spans="1:46" s="2" customFormat="1" ht="12" hidden="1" customHeight="1">
      <c r="A12" s="25"/>
      <c r="B12" s="26"/>
      <c r="C12" s="25"/>
      <c r="D12" s="22" t="s">
        <v>22</v>
      </c>
      <c r="E12" s="25"/>
      <c r="F12" s="21" t="s">
        <v>23</v>
      </c>
      <c r="G12" s="25"/>
      <c r="H12" s="25"/>
      <c r="I12" s="22" t="s">
        <v>24</v>
      </c>
      <c r="J12" s="40" t="str">
        <f>'Rekapitulace stavby'!AN8</f>
        <v>20. 5. 2016</v>
      </c>
      <c r="K12" s="25"/>
      <c r="L12" s="72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</row>
    <row r="13" spans="1:46" s="2" customFormat="1" ht="10.8" hidden="1" customHeight="1">
      <c r="A13" s="25"/>
      <c r="B13" s="26"/>
      <c r="C13" s="25"/>
      <c r="D13" s="25"/>
      <c r="E13" s="25"/>
      <c r="F13" s="25"/>
      <c r="G13" s="25"/>
      <c r="H13" s="25"/>
      <c r="I13" s="25"/>
      <c r="J13" s="25"/>
      <c r="K13" s="25"/>
      <c r="L13" s="72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</row>
    <row r="14" spans="1:46" s="2" customFormat="1" ht="12" hidden="1" customHeight="1">
      <c r="A14" s="25"/>
      <c r="B14" s="26"/>
      <c r="C14" s="25"/>
      <c r="D14" s="22" t="s">
        <v>28</v>
      </c>
      <c r="E14" s="25"/>
      <c r="F14" s="25"/>
      <c r="G14" s="25"/>
      <c r="H14" s="25"/>
      <c r="I14" s="22" t="s">
        <v>29</v>
      </c>
      <c r="J14" s="21" t="s">
        <v>3</v>
      </c>
      <c r="K14" s="25"/>
      <c r="L14" s="72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</row>
    <row r="15" spans="1:46" s="2" customFormat="1" ht="18" hidden="1" customHeight="1">
      <c r="A15" s="25"/>
      <c r="B15" s="26"/>
      <c r="C15" s="25"/>
      <c r="D15" s="25"/>
      <c r="E15" s="21" t="s">
        <v>23</v>
      </c>
      <c r="F15" s="25"/>
      <c r="G15" s="25"/>
      <c r="H15" s="25"/>
      <c r="I15" s="22" t="s">
        <v>30</v>
      </c>
      <c r="J15" s="21" t="s">
        <v>3</v>
      </c>
      <c r="K15" s="25"/>
      <c r="L15" s="72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</row>
    <row r="16" spans="1:46" s="2" customFormat="1" ht="6.9" hidden="1" customHeight="1">
      <c r="A16" s="25"/>
      <c r="B16" s="26"/>
      <c r="C16" s="25"/>
      <c r="D16" s="25"/>
      <c r="E16" s="25"/>
      <c r="F16" s="25"/>
      <c r="G16" s="25"/>
      <c r="H16" s="25"/>
      <c r="I16" s="25"/>
      <c r="J16" s="25"/>
      <c r="K16" s="25"/>
      <c r="L16" s="72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</row>
    <row r="17" spans="1:31" s="2" customFormat="1" ht="12" hidden="1" customHeight="1">
      <c r="A17" s="25"/>
      <c r="B17" s="26"/>
      <c r="C17" s="25"/>
      <c r="D17" s="22" t="s">
        <v>31</v>
      </c>
      <c r="E17" s="25"/>
      <c r="F17" s="25"/>
      <c r="G17" s="25"/>
      <c r="H17" s="25"/>
      <c r="I17" s="22" t="s">
        <v>29</v>
      </c>
      <c r="J17" s="21" t="s">
        <v>3</v>
      </c>
      <c r="K17" s="25"/>
      <c r="L17" s="72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</row>
    <row r="18" spans="1:31" s="2" customFormat="1" ht="18" hidden="1" customHeight="1">
      <c r="A18" s="25"/>
      <c r="B18" s="26"/>
      <c r="C18" s="25"/>
      <c r="D18" s="25"/>
      <c r="E18" s="21" t="s">
        <v>32</v>
      </c>
      <c r="F18" s="25"/>
      <c r="G18" s="25"/>
      <c r="H18" s="25"/>
      <c r="I18" s="22" t="s">
        <v>30</v>
      </c>
      <c r="J18" s="21" t="s">
        <v>3</v>
      </c>
      <c r="K18" s="25"/>
      <c r="L18" s="72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</row>
    <row r="19" spans="1:31" s="2" customFormat="1" ht="6.9" hidden="1" customHeight="1">
      <c r="A19" s="25"/>
      <c r="B19" s="26"/>
      <c r="C19" s="25"/>
      <c r="D19" s="25"/>
      <c r="E19" s="25"/>
      <c r="F19" s="25"/>
      <c r="G19" s="25"/>
      <c r="H19" s="25"/>
      <c r="I19" s="25"/>
      <c r="J19" s="25"/>
      <c r="K19" s="25"/>
      <c r="L19" s="72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</row>
    <row r="20" spans="1:31" s="2" customFormat="1" ht="12" hidden="1" customHeight="1">
      <c r="A20" s="25"/>
      <c r="B20" s="26"/>
      <c r="C20" s="25"/>
      <c r="D20" s="22" t="s">
        <v>34</v>
      </c>
      <c r="E20" s="25"/>
      <c r="F20" s="25"/>
      <c r="G20" s="25"/>
      <c r="H20" s="25"/>
      <c r="I20" s="22" t="s">
        <v>29</v>
      </c>
      <c r="J20" s="21" t="s">
        <v>3</v>
      </c>
      <c r="K20" s="25"/>
      <c r="L20" s="72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</row>
    <row r="21" spans="1:31" s="2" customFormat="1" ht="18" hidden="1" customHeight="1">
      <c r="A21" s="25"/>
      <c r="B21" s="26"/>
      <c r="C21" s="25"/>
      <c r="D21" s="25"/>
      <c r="E21" s="21" t="s">
        <v>36</v>
      </c>
      <c r="F21" s="25"/>
      <c r="G21" s="25"/>
      <c r="H21" s="25"/>
      <c r="I21" s="22" t="s">
        <v>30</v>
      </c>
      <c r="J21" s="21" t="s">
        <v>3</v>
      </c>
      <c r="K21" s="25"/>
      <c r="L21" s="72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</row>
    <row r="22" spans="1:31" s="2" customFormat="1" ht="6.9" hidden="1" customHeight="1">
      <c r="A22" s="25"/>
      <c r="B22" s="26"/>
      <c r="C22" s="25"/>
      <c r="D22" s="25"/>
      <c r="E22" s="25"/>
      <c r="F22" s="25"/>
      <c r="G22" s="25"/>
      <c r="H22" s="25"/>
      <c r="I22" s="25"/>
      <c r="J22" s="25"/>
      <c r="K22" s="25"/>
      <c r="L22" s="72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</row>
    <row r="23" spans="1:31" s="2" customFormat="1" ht="12" hidden="1" customHeight="1">
      <c r="A23" s="25"/>
      <c r="B23" s="26"/>
      <c r="C23" s="25"/>
      <c r="D23" s="22" t="s">
        <v>37</v>
      </c>
      <c r="E23" s="25"/>
      <c r="F23" s="25"/>
      <c r="G23" s="25"/>
      <c r="H23" s="25"/>
      <c r="I23" s="22" t="s">
        <v>29</v>
      </c>
      <c r="J23" s="21" t="str">
        <f>IF('Rekapitulace stavby'!AN19="","",'Rekapitulace stavby'!AN19)</f>
        <v/>
      </c>
      <c r="K23" s="25"/>
      <c r="L23" s="72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</row>
    <row r="24" spans="1:31" s="2" customFormat="1" ht="18" hidden="1" customHeight="1">
      <c r="A24" s="25"/>
      <c r="B24" s="26"/>
      <c r="C24" s="25"/>
      <c r="D24" s="25"/>
      <c r="E24" s="21" t="str">
        <f>IF('Rekapitulace stavby'!E20="","",'Rekapitulace stavby'!E20)</f>
        <v xml:space="preserve"> </v>
      </c>
      <c r="F24" s="25"/>
      <c r="G24" s="25"/>
      <c r="H24" s="25"/>
      <c r="I24" s="22" t="s">
        <v>30</v>
      </c>
      <c r="J24" s="21" t="str">
        <f>IF('Rekapitulace stavby'!AN20="","",'Rekapitulace stavby'!AN20)</f>
        <v/>
      </c>
      <c r="K24" s="25"/>
      <c r="L24" s="72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</row>
    <row r="25" spans="1:31" s="2" customFormat="1" ht="6.9" hidden="1" customHeight="1">
      <c r="A25" s="25"/>
      <c r="B25" s="26"/>
      <c r="C25" s="25"/>
      <c r="D25" s="25"/>
      <c r="E25" s="25"/>
      <c r="F25" s="25"/>
      <c r="G25" s="25"/>
      <c r="H25" s="25"/>
      <c r="I25" s="25"/>
      <c r="J25" s="25"/>
      <c r="K25" s="25"/>
      <c r="L25" s="72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s="2" customFormat="1" ht="12" hidden="1" customHeight="1">
      <c r="A26" s="25"/>
      <c r="B26" s="26"/>
      <c r="C26" s="25"/>
      <c r="D26" s="22" t="s">
        <v>39</v>
      </c>
      <c r="E26" s="25"/>
      <c r="F26" s="25"/>
      <c r="G26" s="25"/>
      <c r="H26" s="25"/>
      <c r="I26" s="25"/>
      <c r="J26" s="25"/>
      <c r="K26" s="25"/>
      <c r="L26" s="72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</row>
    <row r="27" spans="1:31" s="8" customFormat="1" ht="16.5" hidden="1" customHeight="1">
      <c r="A27" s="73"/>
      <c r="B27" s="74"/>
      <c r="C27" s="73"/>
      <c r="D27" s="73"/>
      <c r="E27" s="404" t="s">
        <v>3</v>
      </c>
      <c r="F27" s="404"/>
      <c r="G27" s="404"/>
      <c r="H27" s="404"/>
      <c r="I27" s="73"/>
      <c r="J27" s="73"/>
      <c r="K27" s="73"/>
      <c r="L27" s="75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</row>
    <row r="28" spans="1:31" s="2" customFormat="1" ht="6.9" hidden="1" customHeight="1">
      <c r="A28" s="25"/>
      <c r="B28" s="26"/>
      <c r="C28" s="25"/>
      <c r="D28" s="25"/>
      <c r="E28" s="25"/>
      <c r="F28" s="25"/>
      <c r="G28" s="25"/>
      <c r="H28" s="25"/>
      <c r="I28" s="25"/>
      <c r="J28" s="25"/>
      <c r="K28" s="25"/>
      <c r="L28" s="72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s="2" customFormat="1" ht="6.9" hidden="1" customHeight="1">
      <c r="A29" s="25"/>
      <c r="B29" s="26"/>
      <c r="C29" s="25"/>
      <c r="D29" s="51"/>
      <c r="E29" s="51"/>
      <c r="F29" s="51"/>
      <c r="G29" s="51"/>
      <c r="H29" s="51"/>
      <c r="I29" s="51"/>
      <c r="J29" s="51"/>
      <c r="K29" s="51"/>
      <c r="L29" s="72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s="2" customFormat="1" ht="25.35" hidden="1" customHeight="1">
      <c r="A30" s="25"/>
      <c r="B30" s="26"/>
      <c r="C30" s="25"/>
      <c r="D30" s="76" t="s">
        <v>40</v>
      </c>
      <c r="E30" s="25"/>
      <c r="F30" s="25"/>
      <c r="G30" s="25"/>
      <c r="H30" s="25"/>
      <c r="I30" s="25"/>
      <c r="J30" s="55">
        <f>ROUND(J81, 2)</f>
        <v>2194500</v>
      </c>
      <c r="K30" s="25"/>
      <c r="L30" s="72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s="2" customFormat="1" ht="6.9" hidden="1" customHeight="1">
      <c r="A31" s="25"/>
      <c r="B31" s="26"/>
      <c r="C31" s="25"/>
      <c r="D31" s="51"/>
      <c r="E31" s="51"/>
      <c r="F31" s="51"/>
      <c r="G31" s="51"/>
      <c r="H31" s="51"/>
      <c r="I31" s="51"/>
      <c r="J31" s="51"/>
      <c r="K31" s="51"/>
      <c r="L31" s="72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</row>
    <row r="32" spans="1:31" s="2" customFormat="1" ht="14.4" hidden="1" customHeight="1">
      <c r="A32" s="25"/>
      <c r="B32" s="26"/>
      <c r="C32" s="25"/>
      <c r="D32" s="25"/>
      <c r="E32" s="25"/>
      <c r="F32" s="29" t="s">
        <v>42</v>
      </c>
      <c r="G32" s="25"/>
      <c r="H32" s="25"/>
      <c r="I32" s="29" t="s">
        <v>41</v>
      </c>
      <c r="J32" s="29" t="s">
        <v>43</v>
      </c>
      <c r="K32" s="25"/>
      <c r="L32" s="72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</row>
    <row r="33" spans="1:31" s="2" customFormat="1" ht="14.4" hidden="1" customHeight="1">
      <c r="A33" s="25"/>
      <c r="B33" s="26"/>
      <c r="C33" s="25"/>
      <c r="D33" s="77" t="s">
        <v>44</v>
      </c>
      <c r="E33" s="22" t="s">
        <v>45</v>
      </c>
      <c r="F33" s="78">
        <f>ROUND((SUM(BE81:BE99)),  2)</f>
        <v>2194500</v>
      </c>
      <c r="G33" s="25"/>
      <c r="H33" s="25"/>
      <c r="I33" s="79">
        <v>0.21</v>
      </c>
      <c r="J33" s="78">
        <f>ROUND(((SUM(BE81:BE99))*I33),  2)</f>
        <v>460845</v>
      </c>
      <c r="K33" s="25"/>
      <c r="L33" s="72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</row>
    <row r="34" spans="1:31" s="2" customFormat="1" ht="14.4" hidden="1" customHeight="1">
      <c r="A34" s="25"/>
      <c r="B34" s="26"/>
      <c r="C34" s="25"/>
      <c r="D34" s="25"/>
      <c r="E34" s="22" t="s">
        <v>46</v>
      </c>
      <c r="F34" s="78">
        <f>ROUND((SUM(BF81:BF99)),  2)</f>
        <v>0</v>
      </c>
      <c r="G34" s="25"/>
      <c r="H34" s="25"/>
      <c r="I34" s="79">
        <v>0.15</v>
      </c>
      <c r="J34" s="78">
        <f>ROUND(((SUM(BF81:BF99))*I34),  2)</f>
        <v>0</v>
      </c>
      <c r="K34" s="25"/>
      <c r="L34" s="72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</row>
    <row r="35" spans="1:31" s="2" customFormat="1" ht="14.4" hidden="1" customHeight="1">
      <c r="A35" s="25"/>
      <c r="B35" s="26"/>
      <c r="C35" s="25"/>
      <c r="D35" s="25"/>
      <c r="E35" s="22" t="s">
        <v>47</v>
      </c>
      <c r="F35" s="78">
        <f>ROUND((SUM(BG81:BG99)),  2)</f>
        <v>0</v>
      </c>
      <c r="G35" s="25"/>
      <c r="H35" s="25"/>
      <c r="I35" s="79">
        <v>0.21</v>
      </c>
      <c r="J35" s="78">
        <f>0</f>
        <v>0</v>
      </c>
      <c r="K35" s="25"/>
      <c r="L35" s="72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</row>
    <row r="36" spans="1:31" s="2" customFormat="1" ht="14.4" hidden="1" customHeight="1">
      <c r="A36" s="25"/>
      <c r="B36" s="26"/>
      <c r="C36" s="25"/>
      <c r="D36" s="25"/>
      <c r="E36" s="22" t="s">
        <v>48</v>
      </c>
      <c r="F36" s="78">
        <f>ROUND((SUM(BH81:BH99)),  2)</f>
        <v>0</v>
      </c>
      <c r="G36" s="25"/>
      <c r="H36" s="25"/>
      <c r="I36" s="79">
        <v>0.15</v>
      </c>
      <c r="J36" s="78">
        <f>0</f>
        <v>0</v>
      </c>
      <c r="K36" s="25"/>
      <c r="L36" s="72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</row>
    <row r="37" spans="1:31" s="2" customFormat="1" ht="14.4" hidden="1" customHeight="1">
      <c r="A37" s="25"/>
      <c r="B37" s="26"/>
      <c r="C37" s="25"/>
      <c r="D37" s="25"/>
      <c r="E37" s="22" t="s">
        <v>49</v>
      </c>
      <c r="F37" s="78">
        <f>ROUND((SUM(BI81:BI99)),  2)</f>
        <v>0</v>
      </c>
      <c r="G37" s="25"/>
      <c r="H37" s="25"/>
      <c r="I37" s="79">
        <v>0</v>
      </c>
      <c r="J37" s="78">
        <f>0</f>
        <v>0</v>
      </c>
      <c r="K37" s="25"/>
      <c r="L37" s="72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</row>
    <row r="38" spans="1:31" s="2" customFormat="1" ht="6.9" hidden="1" customHeight="1">
      <c r="A38" s="25"/>
      <c r="B38" s="26"/>
      <c r="C38" s="25"/>
      <c r="D38" s="25"/>
      <c r="E38" s="25"/>
      <c r="F38" s="25"/>
      <c r="G38" s="25"/>
      <c r="H38" s="25"/>
      <c r="I38" s="25"/>
      <c r="J38" s="25"/>
      <c r="K38" s="25"/>
      <c r="L38" s="72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</row>
    <row r="39" spans="1:31" s="2" customFormat="1" ht="25.35" hidden="1" customHeight="1">
      <c r="A39" s="25"/>
      <c r="B39" s="26"/>
      <c r="C39" s="80"/>
      <c r="D39" s="81" t="s">
        <v>50</v>
      </c>
      <c r="E39" s="45"/>
      <c r="F39" s="45"/>
      <c r="G39" s="82" t="s">
        <v>51</v>
      </c>
      <c r="H39" s="83" t="s">
        <v>52</v>
      </c>
      <c r="I39" s="45"/>
      <c r="J39" s="84">
        <f>SUM(J30:J37)</f>
        <v>2655345</v>
      </c>
      <c r="K39" s="85"/>
      <c r="L39" s="72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</row>
    <row r="40" spans="1:31" s="2" customFormat="1" ht="14.4" hidden="1" customHeight="1">
      <c r="A40" s="25"/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72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</row>
    <row r="41" spans="1:31" hidden="1"/>
    <row r="42" spans="1:31" hidden="1"/>
    <row r="43" spans="1:31" hidden="1"/>
    <row r="44" spans="1:31" s="2" customFormat="1" ht="6.9" hidden="1" customHeight="1">
      <c r="A44" s="25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72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</row>
    <row r="45" spans="1:31" s="2" customFormat="1" ht="24.9" hidden="1" customHeight="1">
      <c r="A45" s="25"/>
      <c r="B45" s="26"/>
      <c r="C45" s="20" t="s">
        <v>116</v>
      </c>
      <c r="D45" s="25"/>
      <c r="E45" s="25"/>
      <c r="F45" s="25"/>
      <c r="G45" s="25"/>
      <c r="H45" s="25"/>
      <c r="I45" s="25"/>
      <c r="J45" s="25"/>
      <c r="K45" s="25"/>
      <c r="L45" s="72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</row>
    <row r="46" spans="1:31" s="2" customFormat="1" ht="6.9" hidden="1" customHeight="1">
      <c r="A46" s="25"/>
      <c r="B46" s="26"/>
      <c r="C46" s="25"/>
      <c r="D46" s="25"/>
      <c r="E46" s="25"/>
      <c r="F46" s="25"/>
      <c r="G46" s="25"/>
      <c r="H46" s="25"/>
      <c r="I46" s="25"/>
      <c r="J46" s="25"/>
      <c r="K46" s="25"/>
      <c r="L46" s="72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</row>
    <row r="47" spans="1:31" s="2" customFormat="1" ht="12" hidden="1" customHeight="1">
      <c r="A47" s="25"/>
      <c r="B47" s="26"/>
      <c r="C47" s="22" t="s">
        <v>15</v>
      </c>
      <c r="D47" s="25"/>
      <c r="E47" s="25"/>
      <c r="F47" s="25"/>
      <c r="G47" s="25"/>
      <c r="H47" s="25"/>
      <c r="I47" s="25"/>
      <c r="J47" s="25"/>
      <c r="K47" s="25"/>
      <c r="L47" s="72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</row>
    <row r="48" spans="1:31" s="2" customFormat="1" ht="23.25" hidden="1" customHeight="1">
      <c r="A48" s="25"/>
      <c r="B48" s="26"/>
      <c r="C48" s="25"/>
      <c r="D48" s="25"/>
      <c r="E48" s="400" t="str">
        <f>E7</f>
        <v>Nápravná opatření k odvrácení škod způsobených vlivem staré ekologické zátěže bývalé skládky Vlčí důl v k.ú. Zásmuky</v>
      </c>
      <c r="F48" s="401"/>
      <c r="G48" s="401"/>
      <c r="H48" s="401"/>
      <c r="I48" s="25"/>
      <c r="J48" s="25"/>
      <c r="K48" s="25"/>
      <c r="L48" s="72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</row>
    <row r="49" spans="1:47" s="2" customFormat="1" ht="12" hidden="1" customHeight="1">
      <c r="A49" s="25"/>
      <c r="B49" s="26"/>
      <c r="C49" s="22" t="s">
        <v>111</v>
      </c>
      <c r="D49" s="25"/>
      <c r="E49" s="25"/>
      <c r="F49" s="25"/>
      <c r="G49" s="25"/>
      <c r="H49" s="25"/>
      <c r="I49" s="25"/>
      <c r="J49" s="25"/>
      <c r="K49" s="25"/>
      <c r="L49" s="72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</row>
    <row r="50" spans="1:47" s="2" customFormat="1" ht="16.5" hidden="1" customHeight="1">
      <c r="A50" s="25"/>
      <c r="B50" s="26"/>
      <c r="C50" s="25"/>
      <c r="D50" s="25"/>
      <c r="E50" s="402" t="str">
        <f>E9</f>
        <v>SO 07 - Sled a řízení prací</v>
      </c>
      <c r="F50" s="403"/>
      <c r="G50" s="403"/>
      <c r="H50" s="403"/>
      <c r="I50" s="25"/>
      <c r="J50" s="25"/>
      <c r="K50" s="25"/>
      <c r="L50" s="72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</row>
    <row r="51" spans="1:47" s="2" customFormat="1" ht="6.9" hidden="1" customHeight="1">
      <c r="A51" s="25"/>
      <c r="B51" s="26"/>
      <c r="C51" s="25"/>
      <c r="D51" s="25"/>
      <c r="E51" s="25"/>
      <c r="F51" s="25"/>
      <c r="G51" s="25"/>
      <c r="H51" s="25"/>
      <c r="I51" s="25"/>
      <c r="J51" s="25"/>
      <c r="K51" s="25"/>
      <c r="L51" s="72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</row>
    <row r="52" spans="1:47" s="2" customFormat="1" ht="12" hidden="1" customHeight="1">
      <c r="A52" s="25"/>
      <c r="B52" s="26"/>
      <c r="C52" s="22" t="s">
        <v>22</v>
      </c>
      <c r="D52" s="25"/>
      <c r="E52" s="25"/>
      <c r="F52" s="21" t="str">
        <f>F12</f>
        <v>Město Zásmuky</v>
      </c>
      <c r="G52" s="25"/>
      <c r="H52" s="25"/>
      <c r="I52" s="22" t="s">
        <v>24</v>
      </c>
      <c r="J52" s="40" t="str">
        <f>IF(J12="","",J12)</f>
        <v>20. 5. 2016</v>
      </c>
      <c r="K52" s="25"/>
      <c r="L52" s="72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</row>
    <row r="53" spans="1:47" s="2" customFormat="1" ht="6.9" hidden="1" customHeight="1">
      <c r="A53" s="25"/>
      <c r="B53" s="26"/>
      <c r="C53" s="25"/>
      <c r="D53" s="25"/>
      <c r="E53" s="25"/>
      <c r="F53" s="25"/>
      <c r="G53" s="25"/>
      <c r="H53" s="25"/>
      <c r="I53" s="25"/>
      <c r="J53" s="25"/>
      <c r="K53" s="25"/>
      <c r="L53" s="72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</row>
    <row r="54" spans="1:47" s="2" customFormat="1" ht="25.65" hidden="1" customHeight="1">
      <c r="A54" s="25"/>
      <c r="B54" s="26"/>
      <c r="C54" s="22" t="s">
        <v>28</v>
      </c>
      <c r="D54" s="25"/>
      <c r="E54" s="25"/>
      <c r="F54" s="21" t="str">
        <f>E15</f>
        <v>Město Zásmuky</v>
      </c>
      <c r="G54" s="25"/>
      <c r="H54" s="25"/>
      <c r="I54" s="22" t="s">
        <v>34</v>
      </c>
      <c r="J54" s="23" t="str">
        <f>E21</f>
        <v>Bioanalytika CZ, s.r.o.</v>
      </c>
      <c r="K54" s="25"/>
      <c r="L54" s="72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</row>
    <row r="55" spans="1:47" s="2" customFormat="1" ht="15.15" hidden="1" customHeight="1">
      <c r="A55" s="25"/>
      <c r="B55" s="26"/>
      <c r="C55" s="22" t="s">
        <v>31</v>
      </c>
      <c r="D55" s="25"/>
      <c r="E55" s="25"/>
      <c r="F55" s="21" t="str">
        <f>IF(E18="","",E18)</f>
        <v>Společnost VZE &amp; FCC</v>
      </c>
      <c r="G55" s="25"/>
      <c r="H55" s="25"/>
      <c r="I55" s="22" t="s">
        <v>37</v>
      </c>
      <c r="J55" s="23" t="str">
        <f>E24</f>
        <v xml:space="preserve"> </v>
      </c>
      <c r="K55" s="25"/>
      <c r="L55" s="72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</row>
    <row r="56" spans="1:47" s="2" customFormat="1" ht="10.35" hidden="1" customHeight="1">
      <c r="A56" s="25"/>
      <c r="B56" s="26"/>
      <c r="C56" s="25"/>
      <c r="D56" s="25"/>
      <c r="E56" s="25"/>
      <c r="F56" s="25"/>
      <c r="G56" s="25"/>
      <c r="H56" s="25"/>
      <c r="I56" s="25"/>
      <c r="J56" s="25"/>
      <c r="K56" s="25"/>
      <c r="L56" s="72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</row>
    <row r="57" spans="1:47" s="2" customFormat="1" ht="29.25" hidden="1" customHeight="1">
      <c r="A57" s="25"/>
      <c r="B57" s="26"/>
      <c r="C57" s="86" t="s">
        <v>117</v>
      </c>
      <c r="D57" s="80"/>
      <c r="E57" s="80"/>
      <c r="F57" s="80"/>
      <c r="G57" s="80"/>
      <c r="H57" s="80"/>
      <c r="I57" s="80"/>
      <c r="J57" s="87" t="s">
        <v>118</v>
      </c>
      <c r="K57" s="80"/>
      <c r="L57" s="72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</row>
    <row r="58" spans="1:47" s="2" customFormat="1" ht="10.35" hidden="1" customHeight="1">
      <c r="A58" s="25"/>
      <c r="B58" s="26"/>
      <c r="C58" s="25"/>
      <c r="D58" s="25"/>
      <c r="E58" s="25"/>
      <c r="F58" s="25"/>
      <c r="G58" s="25"/>
      <c r="H58" s="25"/>
      <c r="I58" s="25"/>
      <c r="J58" s="25"/>
      <c r="K58" s="25"/>
      <c r="L58" s="72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</row>
    <row r="59" spans="1:47" s="2" customFormat="1" ht="22.8" hidden="1" customHeight="1">
      <c r="A59" s="25"/>
      <c r="B59" s="26"/>
      <c r="C59" s="88" t="s">
        <v>72</v>
      </c>
      <c r="D59" s="25"/>
      <c r="E59" s="25"/>
      <c r="F59" s="25"/>
      <c r="G59" s="25"/>
      <c r="H59" s="25"/>
      <c r="I59" s="25"/>
      <c r="J59" s="55">
        <f>J81</f>
        <v>2194500</v>
      </c>
      <c r="K59" s="25"/>
      <c r="L59" s="72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U59" s="16" t="s">
        <v>119</v>
      </c>
    </row>
    <row r="60" spans="1:47" s="9" customFormat="1" ht="24.9" hidden="1" customHeight="1">
      <c r="B60" s="89"/>
      <c r="D60" s="90" t="s">
        <v>803</v>
      </c>
      <c r="E60" s="91"/>
      <c r="F60" s="91"/>
      <c r="G60" s="91"/>
      <c r="H60" s="91"/>
      <c r="I60" s="91"/>
      <c r="J60" s="92">
        <f>J82</f>
        <v>2194500</v>
      </c>
      <c r="L60" s="89"/>
    </row>
    <row r="61" spans="1:47" s="10" customFormat="1" ht="19.95" hidden="1" customHeight="1">
      <c r="B61" s="93"/>
      <c r="D61" s="94" t="s">
        <v>804</v>
      </c>
      <c r="E61" s="95"/>
      <c r="F61" s="95"/>
      <c r="G61" s="95"/>
      <c r="H61" s="95"/>
      <c r="I61" s="95"/>
      <c r="J61" s="96">
        <f>J83</f>
        <v>2194500</v>
      </c>
      <c r="L61" s="93"/>
    </row>
    <row r="62" spans="1:47" s="2" customFormat="1" ht="21.75" hidden="1" customHeight="1">
      <c r="A62" s="25"/>
      <c r="B62" s="26"/>
      <c r="C62" s="25"/>
      <c r="D62" s="25"/>
      <c r="E62" s="25"/>
      <c r="F62" s="25"/>
      <c r="G62" s="25"/>
      <c r="H62" s="25"/>
      <c r="I62" s="25"/>
      <c r="J62" s="25"/>
      <c r="K62" s="25"/>
      <c r="L62" s="72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</row>
    <row r="63" spans="1:47" s="2" customFormat="1" ht="6.9" hidden="1" customHeight="1">
      <c r="A63" s="25"/>
      <c r="B63" s="34"/>
      <c r="C63" s="35"/>
      <c r="D63" s="35"/>
      <c r="E63" s="35"/>
      <c r="F63" s="35"/>
      <c r="G63" s="35"/>
      <c r="H63" s="35"/>
      <c r="I63" s="35"/>
      <c r="J63" s="35"/>
      <c r="K63" s="35"/>
      <c r="L63" s="72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</row>
    <row r="64" spans="1:47" hidden="1"/>
    <row r="65" spans="1:31" hidden="1"/>
    <row r="66" spans="1:31" hidden="1"/>
    <row r="67" spans="1:31" s="2" customFormat="1" ht="6.9" customHeight="1">
      <c r="A67" s="25"/>
      <c r="B67" s="36"/>
      <c r="C67" s="37"/>
      <c r="D67" s="37"/>
      <c r="E67" s="37"/>
      <c r="F67" s="37"/>
      <c r="G67" s="37"/>
      <c r="H67" s="37"/>
      <c r="I67" s="37"/>
      <c r="J67" s="37"/>
      <c r="K67" s="37"/>
      <c r="L67" s="72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</row>
    <row r="68" spans="1:31" s="2" customFormat="1" ht="24.9" customHeight="1">
      <c r="A68" s="25"/>
      <c r="B68" s="26"/>
      <c r="C68" s="20" t="s">
        <v>127</v>
      </c>
      <c r="D68" s="25"/>
      <c r="E68" s="25"/>
      <c r="F68" s="25"/>
      <c r="G68" s="25"/>
      <c r="H68" s="25"/>
      <c r="I68" s="25"/>
      <c r="J68" s="25"/>
      <c r="K68" s="25"/>
      <c r="L68" s="72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</row>
    <row r="69" spans="1:31" s="2" customFormat="1" ht="6.9" customHeight="1">
      <c r="A69" s="25"/>
      <c r="B69" s="26"/>
      <c r="C69" s="25"/>
      <c r="D69" s="25"/>
      <c r="E69" s="25"/>
      <c r="F69" s="25"/>
      <c r="G69" s="25"/>
      <c r="H69" s="25"/>
      <c r="I69" s="25"/>
      <c r="J69" s="25"/>
      <c r="K69" s="25"/>
      <c r="L69" s="72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</row>
    <row r="70" spans="1:31" s="2" customFormat="1" ht="12" customHeight="1">
      <c r="A70" s="25"/>
      <c r="B70" s="26"/>
      <c r="C70" s="22" t="s">
        <v>15</v>
      </c>
      <c r="D70" s="25"/>
      <c r="E70" s="25"/>
      <c r="F70" s="25"/>
      <c r="G70" s="25"/>
      <c r="H70" s="25"/>
      <c r="I70" s="25"/>
      <c r="J70" s="25"/>
      <c r="K70" s="25"/>
      <c r="L70" s="72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</row>
    <row r="71" spans="1:31" s="2" customFormat="1" ht="23.25" customHeight="1">
      <c r="A71" s="25"/>
      <c r="B71" s="26"/>
      <c r="C71" s="25"/>
      <c r="D71" s="25"/>
      <c r="E71" s="400" t="str">
        <f>E7</f>
        <v>Nápravná opatření k odvrácení škod způsobených vlivem staré ekologické zátěže bývalé skládky Vlčí důl v k.ú. Zásmuky</v>
      </c>
      <c r="F71" s="401"/>
      <c r="G71" s="401"/>
      <c r="H71" s="401"/>
      <c r="I71" s="25"/>
      <c r="J71" s="25"/>
      <c r="K71" s="25"/>
      <c r="L71" s="72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</row>
    <row r="72" spans="1:31" s="2" customFormat="1" ht="12" customHeight="1">
      <c r="A72" s="25"/>
      <c r="B72" s="26"/>
      <c r="C72" s="22" t="s">
        <v>111</v>
      </c>
      <c r="D72" s="25"/>
      <c r="E72" s="25"/>
      <c r="F72" s="25"/>
      <c r="G72" s="25"/>
      <c r="H72" s="25"/>
      <c r="I72" s="25"/>
      <c r="J72" s="25"/>
      <c r="K72" s="25"/>
      <c r="L72" s="72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</row>
    <row r="73" spans="1:31" s="2" customFormat="1" ht="16.5" customHeight="1">
      <c r="A73" s="25"/>
      <c r="B73" s="26"/>
      <c r="C73" s="25"/>
      <c r="D73" s="25"/>
      <c r="E73" s="402" t="str">
        <f>E9</f>
        <v>SO 07 - Sled a řízení prací</v>
      </c>
      <c r="F73" s="403"/>
      <c r="G73" s="403"/>
      <c r="H73" s="403"/>
      <c r="I73" s="25"/>
      <c r="J73" s="25"/>
      <c r="K73" s="25"/>
      <c r="L73" s="72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</row>
    <row r="74" spans="1:31" s="2" customFormat="1" ht="6.9" customHeight="1">
      <c r="A74" s="25"/>
      <c r="B74" s="26"/>
      <c r="C74" s="25"/>
      <c r="D74" s="25"/>
      <c r="E74" s="25"/>
      <c r="F74" s="25"/>
      <c r="G74" s="25"/>
      <c r="H74" s="25"/>
      <c r="I74" s="25"/>
      <c r="J74" s="25"/>
      <c r="K74" s="25"/>
      <c r="L74" s="72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</row>
    <row r="75" spans="1:31" s="2" customFormat="1" ht="12" customHeight="1">
      <c r="A75" s="25"/>
      <c r="B75" s="26"/>
      <c r="C75" s="22" t="s">
        <v>22</v>
      </c>
      <c r="D75" s="25"/>
      <c r="E75" s="25"/>
      <c r="F75" s="21" t="str">
        <f>F12</f>
        <v>Město Zásmuky</v>
      </c>
      <c r="G75" s="25"/>
      <c r="H75" s="25"/>
      <c r="I75" s="22" t="s">
        <v>24</v>
      </c>
      <c r="J75" s="40" t="str">
        <f>IF(J12="","",J12)</f>
        <v>20. 5. 2016</v>
      </c>
      <c r="K75" s="25"/>
      <c r="L75" s="72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</row>
    <row r="76" spans="1:31" s="2" customFormat="1" ht="6.9" customHeight="1">
      <c r="A76" s="25"/>
      <c r="B76" s="26"/>
      <c r="C76" s="25"/>
      <c r="D76" s="25"/>
      <c r="E76" s="25"/>
      <c r="F76" s="25"/>
      <c r="G76" s="25"/>
      <c r="H76" s="25"/>
      <c r="I76" s="25"/>
      <c r="J76" s="25"/>
      <c r="K76" s="25"/>
      <c r="L76" s="72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</row>
    <row r="77" spans="1:31" s="2" customFormat="1" ht="25.65" customHeight="1">
      <c r="A77" s="25"/>
      <c r="B77" s="26"/>
      <c r="C77" s="22" t="s">
        <v>28</v>
      </c>
      <c r="D77" s="25"/>
      <c r="E77" s="25"/>
      <c r="F77" s="21" t="str">
        <f>E15</f>
        <v>Město Zásmuky</v>
      </c>
      <c r="G77" s="25"/>
      <c r="H77" s="25"/>
      <c r="I77" s="22" t="s">
        <v>34</v>
      </c>
      <c r="J77" s="23" t="str">
        <f>E21</f>
        <v>Bioanalytika CZ, s.r.o.</v>
      </c>
      <c r="K77" s="25"/>
      <c r="L77" s="72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</row>
    <row r="78" spans="1:31" s="2" customFormat="1" ht="15.15" customHeight="1">
      <c r="A78" s="25"/>
      <c r="B78" s="26"/>
      <c r="C78" s="22" t="s">
        <v>31</v>
      </c>
      <c r="D78" s="25"/>
      <c r="E78" s="25"/>
      <c r="F78" s="21" t="str">
        <f>IF(E18="","",E18)</f>
        <v>Společnost VZE &amp; FCC</v>
      </c>
      <c r="G78" s="25"/>
      <c r="H78" s="25"/>
      <c r="I78" s="22" t="s">
        <v>37</v>
      </c>
      <c r="J78" s="23" t="str">
        <f>E24</f>
        <v xml:space="preserve"> </v>
      </c>
      <c r="K78" s="25"/>
      <c r="L78" s="72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</row>
    <row r="79" spans="1:31" s="2" customFormat="1" ht="10.35" customHeight="1">
      <c r="A79" s="25"/>
      <c r="B79" s="26"/>
      <c r="C79" s="25"/>
      <c r="D79" s="25"/>
      <c r="E79" s="25"/>
      <c r="F79" s="25"/>
      <c r="G79" s="25"/>
      <c r="H79" s="25"/>
      <c r="I79" s="25"/>
      <c r="J79" s="25"/>
      <c r="K79" s="25"/>
      <c r="L79" s="72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</row>
    <row r="80" spans="1:31" s="11" customFormat="1" ht="29.25" customHeight="1">
      <c r="A80" s="97"/>
      <c r="B80" s="98"/>
      <c r="C80" s="99" t="s">
        <v>128</v>
      </c>
      <c r="D80" s="100" t="s">
        <v>59</v>
      </c>
      <c r="E80" s="100" t="s">
        <v>55</v>
      </c>
      <c r="F80" s="100" t="s">
        <v>56</v>
      </c>
      <c r="G80" s="100" t="s">
        <v>129</v>
      </c>
      <c r="H80" s="100" t="s">
        <v>130</v>
      </c>
      <c r="I80" s="100" t="s">
        <v>131</v>
      </c>
      <c r="J80" s="100" t="s">
        <v>118</v>
      </c>
      <c r="K80" s="101" t="s">
        <v>132</v>
      </c>
      <c r="L80" s="102"/>
      <c r="M80" s="47" t="s">
        <v>3</v>
      </c>
      <c r="N80" s="48" t="s">
        <v>44</v>
      </c>
      <c r="O80" s="48" t="s">
        <v>133</v>
      </c>
      <c r="P80" s="48" t="s">
        <v>134</v>
      </c>
      <c r="Q80" s="48" t="s">
        <v>135</v>
      </c>
      <c r="R80" s="48" t="s">
        <v>136</v>
      </c>
      <c r="S80" s="48" t="s">
        <v>137</v>
      </c>
      <c r="T80" s="49" t="s">
        <v>138</v>
      </c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</row>
    <row r="81" spans="1:65" s="2" customFormat="1" ht="22.8" customHeight="1">
      <c r="A81" s="25"/>
      <c r="B81" s="26"/>
      <c r="C81" s="54" t="s">
        <v>139</v>
      </c>
      <c r="D81" s="25"/>
      <c r="E81" s="25"/>
      <c r="F81" s="25"/>
      <c r="G81" s="25"/>
      <c r="H81" s="25"/>
      <c r="I81" s="25"/>
      <c r="J81" s="103">
        <f>BK81</f>
        <v>2194500</v>
      </c>
      <c r="K81" s="25"/>
      <c r="L81" s="26"/>
      <c r="M81" s="50"/>
      <c r="N81" s="41"/>
      <c r="O81" s="51"/>
      <c r="P81" s="104">
        <f>P82</f>
        <v>0</v>
      </c>
      <c r="Q81" s="51"/>
      <c r="R81" s="104">
        <f>R82</f>
        <v>0</v>
      </c>
      <c r="S81" s="51"/>
      <c r="T81" s="105">
        <f>T82</f>
        <v>0</v>
      </c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T81" s="16" t="s">
        <v>73</v>
      </c>
      <c r="AU81" s="16" t="s">
        <v>119</v>
      </c>
      <c r="BK81" s="106">
        <f>BK82</f>
        <v>2194500</v>
      </c>
    </row>
    <row r="82" spans="1:65" s="12" customFormat="1" ht="25.95" customHeight="1">
      <c r="B82" s="107"/>
      <c r="D82" s="108" t="s">
        <v>73</v>
      </c>
      <c r="E82" s="109" t="s">
        <v>805</v>
      </c>
      <c r="F82" s="109" t="s">
        <v>105</v>
      </c>
      <c r="J82" s="110">
        <f>BK82</f>
        <v>2194500</v>
      </c>
      <c r="L82" s="107"/>
      <c r="M82" s="111"/>
      <c r="N82" s="112"/>
      <c r="O82" s="112"/>
      <c r="P82" s="113">
        <f>P83</f>
        <v>0</v>
      </c>
      <c r="Q82" s="112"/>
      <c r="R82" s="113">
        <f>R83</f>
        <v>0</v>
      </c>
      <c r="S82" s="112"/>
      <c r="T82" s="114">
        <f>T83</f>
        <v>0</v>
      </c>
      <c r="AR82" s="108" t="s">
        <v>148</v>
      </c>
      <c r="AT82" s="115" t="s">
        <v>73</v>
      </c>
      <c r="AU82" s="115" t="s">
        <v>74</v>
      </c>
      <c r="AY82" s="108" t="s">
        <v>142</v>
      </c>
      <c r="BK82" s="116">
        <f>BK83</f>
        <v>2194500</v>
      </c>
    </row>
    <row r="83" spans="1:65" s="12" customFormat="1" ht="22.8" customHeight="1">
      <c r="B83" s="107"/>
      <c r="D83" s="108" t="s">
        <v>73</v>
      </c>
      <c r="E83" s="117" t="s">
        <v>74</v>
      </c>
      <c r="F83" s="117" t="s">
        <v>806</v>
      </c>
      <c r="J83" s="118">
        <f>BK83</f>
        <v>2194500</v>
      </c>
      <c r="L83" s="107"/>
      <c r="M83" s="111"/>
      <c r="N83" s="112"/>
      <c r="O83" s="112"/>
      <c r="P83" s="113">
        <f>SUM(P84:P99)</f>
        <v>0</v>
      </c>
      <c r="Q83" s="112"/>
      <c r="R83" s="113">
        <f>SUM(R84:R99)</f>
        <v>0</v>
      </c>
      <c r="S83" s="112"/>
      <c r="T83" s="114">
        <f>SUM(T84:T99)</f>
        <v>0</v>
      </c>
      <c r="AR83" s="108" t="s">
        <v>148</v>
      </c>
      <c r="AT83" s="115" t="s">
        <v>73</v>
      </c>
      <c r="AU83" s="115" t="s">
        <v>21</v>
      </c>
      <c r="AY83" s="108" t="s">
        <v>142</v>
      </c>
      <c r="BK83" s="116">
        <f>SUM(BK84:BK99)</f>
        <v>2194500</v>
      </c>
    </row>
    <row r="84" spans="1:65" s="2" customFormat="1" ht="16.5" customHeight="1">
      <c r="A84" s="25"/>
      <c r="B84" s="119"/>
      <c r="C84" s="120" t="s">
        <v>21</v>
      </c>
      <c r="D84" s="120" t="s">
        <v>144</v>
      </c>
      <c r="E84" s="121" t="s">
        <v>807</v>
      </c>
      <c r="F84" s="122" t="s">
        <v>808</v>
      </c>
      <c r="G84" s="123" t="s">
        <v>577</v>
      </c>
      <c r="H84" s="124">
        <v>1</v>
      </c>
      <c r="I84" s="125">
        <v>196000</v>
      </c>
      <c r="J84" s="125">
        <f>ROUND(I84*H84,2)</f>
        <v>196000</v>
      </c>
      <c r="K84" s="122" t="s">
        <v>3</v>
      </c>
      <c r="L84" s="26"/>
      <c r="M84" s="126" t="s">
        <v>3</v>
      </c>
      <c r="N84" s="127" t="s">
        <v>45</v>
      </c>
      <c r="O84" s="128">
        <v>0</v>
      </c>
      <c r="P84" s="128">
        <f>O84*H84</f>
        <v>0</v>
      </c>
      <c r="Q84" s="128">
        <v>0</v>
      </c>
      <c r="R84" s="128">
        <f>Q84*H84</f>
        <v>0</v>
      </c>
      <c r="S84" s="128">
        <v>0</v>
      </c>
      <c r="T84" s="129">
        <f>S84*H84</f>
        <v>0</v>
      </c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R84" s="130" t="s">
        <v>199</v>
      </c>
      <c r="AT84" s="130" t="s">
        <v>144</v>
      </c>
      <c r="AU84" s="130" t="s">
        <v>84</v>
      </c>
      <c r="AY84" s="16" t="s">
        <v>142</v>
      </c>
      <c r="BE84" s="131">
        <f>IF(N84="základní",J84,0)</f>
        <v>196000</v>
      </c>
      <c r="BF84" s="131">
        <f>IF(N84="snížená",J84,0)</f>
        <v>0</v>
      </c>
      <c r="BG84" s="131">
        <f>IF(N84="zákl. přenesená",J84,0)</f>
        <v>0</v>
      </c>
      <c r="BH84" s="131">
        <f>IF(N84="sníž. přenesená",J84,0)</f>
        <v>0</v>
      </c>
      <c r="BI84" s="131">
        <f>IF(N84="nulová",J84,0)</f>
        <v>0</v>
      </c>
      <c r="BJ84" s="16" t="s">
        <v>21</v>
      </c>
      <c r="BK84" s="131">
        <f>ROUND(I84*H84,2)</f>
        <v>196000</v>
      </c>
      <c r="BL84" s="16" t="s">
        <v>199</v>
      </c>
      <c r="BM84" s="130" t="s">
        <v>809</v>
      </c>
    </row>
    <row r="85" spans="1:65" s="13" customFormat="1">
      <c r="B85" s="136"/>
      <c r="D85" s="132" t="s">
        <v>152</v>
      </c>
      <c r="E85" s="137" t="s">
        <v>3</v>
      </c>
      <c r="F85" s="138" t="s">
        <v>810</v>
      </c>
      <c r="H85" s="139">
        <v>1</v>
      </c>
      <c r="L85" s="136"/>
      <c r="M85" s="140"/>
      <c r="N85" s="141"/>
      <c r="O85" s="141"/>
      <c r="P85" s="141"/>
      <c r="Q85" s="141"/>
      <c r="R85" s="141"/>
      <c r="S85" s="141"/>
      <c r="T85" s="142"/>
      <c r="AT85" s="137" t="s">
        <v>152</v>
      </c>
      <c r="AU85" s="137" t="s">
        <v>84</v>
      </c>
      <c r="AV85" s="13" t="s">
        <v>84</v>
      </c>
      <c r="AW85" s="13" t="s">
        <v>33</v>
      </c>
      <c r="AX85" s="13" t="s">
        <v>21</v>
      </c>
      <c r="AY85" s="137" t="s">
        <v>142</v>
      </c>
    </row>
    <row r="86" spans="1:65" s="2" customFormat="1" ht="16.5" customHeight="1">
      <c r="A86" s="25"/>
      <c r="B86" s="119"/>
      <c r="C86" s="120" t="s">
        <v>84</v>
      </c>
      <c r="D86" s="120" t="s">
        <v>144</v>
      </c>
      <c r="E86" s="121" t="s">
        <v>811</v>
      </c>
      <c r="F86" s="122" t="s">
        <v>812</v>
      </c>
      <c r="G86" s="123" t="s">
        <v>513</v>
      </c>
      <c r="H86" s="124">
        <v>200</v>
      </c>
      <c r="I86" s="125">
        <v>550</v>
      </c>
      <c r="J86" s="125">
        <f t="shared" ref="J86:J94" si="0">ROUND(I86*H86,2)</f>
        <v>110000</v>
      </c>
      <c r="K86" s="122" t="s">
        <v>3</v>
      </c>
      <c r="L86" s="26"/>
      <c r="M86" s="126" t="s">
        <v>3</v>
      </c>
      <c r="N86" s="127" t="s">
        <v>45</v>
      </c>
      <c r="O86" s="128">
        <v>0</v>
      </c>
      <c r="P86" s="128">
        <f t="shared" ref="P86:P94" si="1">O86*H86</f>
        <v>0</v>
      </c>
      <c r="Q86" s="128">
        <v>0</v>
      </c>
      <c r="R86" s="128">
        <f t="shared" ref="R86:R94" si="2">Q86*H86</f>
        <v>0</v>
      </c>
      <c r="S86" s="128">
        <v>0</v>
      </c>
      <c r="T86" s="129">
        <f t="shared" ref="T86:T94" si="3">S86*H86</f>
        <v>0</v>
      </c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R86" s="130" t="s">
        <v>199</v>
      </c>
      <c r="AT86" s="130" t="s">
        <v>144</v>
      </c>
      <c r="AU86" s="130" t="s">
        <v>84</v>
      </c>
      <c r="AY86" s="16" t="s">
        <v>142</v>
      </c>
      <c r="BE86" s="131">
        <f t="shared" ref="BE86:BE94" si="4">IF(N86="základní",J86,0)</f>
        <v>110000</v>
      </c>
      <c r="BF86" s="131">
        <f t="shared" ref="BF86:BF94" si="5">IF(N86="snížená",J86,0)</f>
        <v>0</v>
      </c>
      <c r="BG86" s="131">
        <f t="shared" ref="BG86:BG94" si="6">IF(N86="zákl. přenesená",J86,0)</f>
        <v>0</v>
      </c>
      <c r="BH86" s="131">
        <f t="shared" ref="BH86:BH94" si="7">IF(N86="sníž. přenesená",J86,0)</f>
        <v>0</v>
      </c>
      <c r="BI86" s="131">
        <f t="shared" ref="BI86:BI94" si="8">IF(N86="nulová",J86,0)</f>
        <v>0</v>
      </c>
      <c r="BJ86" s="16" t="s">
        <v>21</v>
      </c>
      <c r="BK86" s="131">
        <f t="shared" ref="BK86:BK94" si="9">ROUND(I86*H86,2)</f>
        <v>110000</v>
      </c>
      <c r="BL86" s="16" t="s">
        <v>199</v>
      </c>
      <c r="BM86" s="130" t="s">
        <v>813</v>
      </c>
    </row>
    <row r="87" spans="1:65" s="2" customFormat="1" ht="16.5" customHeight="1">
      <c r="A87" s="25"/>
      <c r="B87" s="119"/>
      <c r="C87" s="120" t="s">
        <v>159</v>
      </c>
      <c r="D87" s="120" t="s">
        <v>144</v>
      </c>
      <c r="E87" s="121" t="s">
        <v>814</v>
      </c>
      <c r="F87" s="122" t="s">
        <v>815</v>
      </c>
      <c r="G87" s="123" t="s">
        <v>513</v>
      </c>
      <c r="H87" s="124">
        <v>1200</v>
      </c>
      <c r="I87" s="125">
        <v>550</v>
      </c>
      <c r="J87" s="125">
        <f t="shared" si="0"/>
        <v>660000</v>
      </c>
      <c r="K87" s="122" t="s">
        <v>3</v>
      </c>
      <c r="L87" s="26"/>
      <c r="M87" s="126" t="s">
        <v>3</v>
      </c>
      <c r="N87" s="127" t="s">
        <v>45</v>
      </c>
      <c r="O87" s="128">
        <v>0</v>
      </c>
      <c r="P87" s="128">
        <f t="shared" si="1"/>
        <v>0</v>
      </c>
      <c r="Q87" s="128">
        <v>0</v>
      </c>
      <c r="R87" s="128">
        <f t="shared" si="2"/>
        <v>0</v>
      </c>
      <c r="S87" s="128">
        <v>0</v>
      </c>
      <c r="T87" s="129">
        <f t="shared" si="3"/>
        <v>0</v>
      </c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R87" s="130" t="s">
        <v>199</v>
      </c>
      <c r="AT87" s="130" t="s">
        <v>144</v>
      </c>
      <c r="AU87" s="130" t="s">
        <v>84</v>
      </c>
      <c r="AY87" s="16" t="s">
        <v>142</v>
      </c>
      <c r="BE87" s="131">
        <f t="shared" si="4"/>
        <v>660000</v>
      </c>
      <c r="BF87" s="131">
        <f t="shared" si="5"/>
        <v>0</v>
      </c>
      <c r="BG87" s="131">
        <f t="shared" si="6"/>
        <v>0</v>
      </c>
      <c r="BH87" s="131">
        <f t="shared" si="7"/>
        <v>0</v>
      </c>
      <c r="BI87" s="131">
        <f t="shared" si="8"/>
        <v>0</v>
      </c>
      <c r="BJ87" s="16" t="s">
        <v>21</v>
      </c>
      <c r="BK87" s="131">
        <f t="shared" si="9"/>
        <v>660000</v>
      </c>
      <c r="BL87" s="16" t="s">
        <v>199</v>
      </c>
      <c r="BM87" s="130" t="s">
        <v>816</v>
      </c>
    </row>
    <row r="88" spans="1:65" s="2" customFormat="1" ht="16.5" customHeight="1">
      <c r="A88" s="25"/>
      <c r="B88" s="119"/>
      <c r="C88" s="120" t="s">
        <v>148</v>
      </c>
      <c r="D88" s="120" t="s">
        <v>144</v>
      </c>
      <c r="E88" s="121" t="s">
        <v>817</v>
      </c>
      <c r="F88" s="122" t="s">
        <v>818</v>
      </c>
      <c r="G88" s="123" t="s">
        <v>513</v>
      </c>
      <c r="H88" s="124">
        <v>1600</v>
      </c>
      <c r="I88" s="125">
        <v>450</v>
      </c>
      <c r="J88" s="125">
        <f t="shared" si="0"/>
        <v>720000</v>
      </c>
      <c r="K88" s="122" t="s">
        <v>3</v>
      </c>
      <c r="L88" s="26"/>
      <c r="M88" s="126" t="s">
        <v>3</v>
      </c>
      <c r="N88" s="127" t="s">
        <v>45</v>
      </c>
      <c r="O88" s="128">
        <v>0</v>
      </c>
      <c r="P88" s="128">
        <f t="shared" si="1"/>
        <v>0</v>
      </c>
      <c r="Q88" s="128">
        <v>0</v>
      </c>
      <c r="R88" s="128">
        <f t="shared" si="2"/>
        <v>0</v>
      </c>
      <c r="S88" s="128">
        <v>0</v>
      </c>
      <c r="T88" s="129">
        <f t="shared" si="3"/>
        <v>0</v>
      </c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R88" s="130" t="s">
        <v>199</v>
      </c>
      <c r="AT88" s="130" t="s">
        <v>144</v>
      </c>
      <c r="AU88" s="130" t="s">
        <v>84</v>
      </c>
      <c r="AY88" s="16" t="s">
        <v>142</v>
      </c>
      <c r="BE88" s="131">
        <f t="shared" si="4"/>
        <v>720000</v>
      </c>
      <c r="BF88" s="131">
        <f t="shared" si="5"/>
        <v>0</v>
      </c>
      <c r="BG88" s="131">
        <f t="shared" si="6"/>
        <v>0</v>
      </c>
      <c r="BH88" s="131">
        <f t="shared" si="7"/>
        <v>0</v>
      </c>
      <c r="BI88" s="131">
        <f t="shared" si="8"/>
        <v>0</v>
      </c>
      <c r="BJ88" s="16" t="s">
        <v>21</v>
      </c>
      <c r="BK88" s="131">
        <f t="shared" si="9"/>
        <v>720000</v>
      </c>
      <c r="BL88" s="16" t="s">
        <v>199</v>
      </c>
      <c r="BM88" s="130" t="s">
        <v>819</v>
      </c>
    </row>
    <row r="89" spans="1:65" s="2" customFormat="1" ht="16.5" customHeight="1">
      <c r="A89" s="25"/>
      <c r="B89" s="119"/>
      <c r="C89" s="120" t="s">
        <v>169</v>
      </c>
      <c r="D89" s="120" t="s">
        <v>144</v>
      </c>
      <c r="E89" s="121" t="s">
        <v>820</v>
      </c>
      <c r="F89" s="122" t="s">
        <v>821</v>
      </c>
      <c r="G89" s="123" t="s">
        <v>545</v>
      </c>
      <c r="H89" s="124">
        <v>1</v>
      </c>
      <c r="I89" s="125">
        <v>25000</v>
      </c>
      <c r="J89" s="125">
        <f t="shared" si="0"/>
        <v>25000</v>
      </c>
      <c r="K89" s="122" t="s">
        <v>3</v>
      </c>
      <c r="L89" s="26"/>
      <c r="M89" s="126" t="s">
        <v>3</v>
      </c>
      <c r="N89" s="127" t="s">
        <v>45</v>
      </c>
      <c r="O89" s="128">
        <v>0</v>
      </c>
      <c r="P89" s="128">
        <f t="shared" si="1"/>
        <v>0</v>
      </c>
      <c r="Q89" s="128">
        <v>0</v>
      </c>
      <c r="R89" s="128">
        <f t="shared" si="2"/>
        <v>0</v>
      </c>
      <c r="S89" s="128">
        <v>0</v>
      </c>
      <c r="T89" s="129">
        <f t="shared" si="3"/>
        <v>0</v>
      </c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R89" s="130" t="s">
        <v>199</v>
      </c>
      <c r="AT89" s="130" t="s">
        <v>144</v>
      </c>
      <c r="AU89" s="130" t="s">
        <v>84</v>
      </c>
      <c r="AY89" s="16" t="s">
        <v>142</v>
      </c>
      <c r="BE89" s="131">
        <f t="shared" si="4"/>
        <v>25000</v>
      </c>
      <c r="BF89" s="131">
        <f t="shared" si="5"/>
        <v>0</v>
      </c>
      <c r="BG89" s="131">
        <f t="shared" si="6"/>
        <v>0</v>
      </c>
      <c r="BH89" s="131">
        <f t="shared" si="7"/>
        <v>0</v>
      </c>
      <c r="BI89" s="131">
        <f t="shared" si="8"/>
        <v>0</v>
      </c>
      <c r="BJ89" s="16" t="s">
        <v>21</v>
      </c>
      <c r="BK89" s="131">
        <f t="shared" si="9"/>
        <v>25000</v>
      </c>
      <c r="BL89" s="16" t="s">
        <v>199</v>
      </c>
      <c r="BM89" s="130" t="s">
        <v>822</v>
      </c>
    </row>
    <row r="90" spans="1:65" s="2" customFormat="1" ht="21.75" customHeight="1">
      <c r="A90" s="25"/>
      <c r="B90" s="119"/>
      <c r="C90" s="120" t="s">
        <v>174</v>
      </c>
      <c r="D90" s="120" t="s">
        <v>144</v>
      </c>
      <c r="E90" s="121" t="s">
        <v>823</v>
      </c>
      <c r="F90" s="122" t="s">
        <v>824</v>
      </c>
      <c r="G90" s="123" t="s">
        <v>513</v>
      </c>
      <c r="H90" s="124">
        <v>100</v>
      </c>
      <c r="I90" s="125">
        <v>550</v>
      </c>
      <c r="J90" s="125">
        <f t="shared" si="0"/>
        <v>55000</v>
      </c>
      <c r="K90" s="122" t="s">
        <v>3</v>
      </c>
      <c r="L90" s="26"/>
      <c r="M90" s="126" t="s">
        <v>3</v>
      </c>
      <c r="N90" s="127" t="s">
        <v>45</v>
      </c>
      <c r="O90" s="128">
        <v>0</v>
      </c>
      <c r="P90" s="128">
        <f t="shared" si="1"/>
        <v>0</v>
      </c>
      <c r="Q90" s="128">
        <v>0</v>
      </c>
      <c r="R90" s="128">
        <f t="shared" si="2"/>
        <v>0</v>
      </c>
      <c r="S90" s="128">
        <v>0</v>
      </c>
      <c r="T90" s="129">
        <f t="shared" si="3"/>
        <v>0</v>
      </c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R90" s="130" t="s">
        <v>199</v>
      </c>
      <c r="AT90" s="130" t="s">
        <v>144</v>
      </c>
      <c r="AU90" s="130" t="s">
        <v>84</v>
      </c>
      <c r="AY90" s="16" t="s">
        <v>142</v>
      </c>
      <c r="BE90" s="131">
        <f t="shared" si="4"/>
        <v>55000</v>
      </c>
      <c r="BF90" s="131">
        <f t="shared" si="5"/>
        <v>0</v>
      </c>
      <c r="BG90" s="131">
        <f t="shared" si="6"/>
        <v>0</v>
      </c>
      <c r="BH90" s="131">
        <f t="shared" si="7"/>
        <v>0</v>
      </c>
      <c r="BI90" s="131">
        <f t="shared" si="8"/>
        <v>0</v>
      </c>
      <c r="BJ90" s="16" t="s">
        <v>21</v>
      </c>
      <c r="BK90" s="131">
        <f t="shared" si="9"/>
        <v>55000</v>
      </c>
      <c r="BL90" s="16" t="s">
        <v>199</v>
      </c>
      <c r="BM90" s="130" t="s">
        <v>825</v>
      </c>
    </row>
    <row r="91" spans="1:65" s="2" customFormat="1" ht="16.5" customHeight="1">
      <c r="A91" s="25"/>
      <c r="B91" s="119"/>
      <c r="C91" s="120" t="s">
        <v>179</v>
      </c>
      <c r="D91" s="120" t="s">
        <v>144</v>
      </c>
      <c r="E91" s="121" t="s">
        <v>826</v>
      </c>
      <c r="F91" s="122" t="s">
        <v>827</v>
      </c>
      <c r="G91" s="123" t="s">
        <v>577</v>
      </c>
      <c r="H91" s="124">
        <v>3</v>
      </c>
      <c r="I91" s="125">
        <v>17500</v>
      </c>
      <c r="J91" s="125">
        <f t="shared" si="0"/>
        <v>52500</v>
      </c>
      <c r="K91" s="122" t="s">
        <v>3</v>
      </c>
      <c r="L91" s="26"/>
      <c r="M91" s="126" t="s">
        <v>3</v>
      </c>
      <c r="N91" s="127" t="s">
        <v>45</v>
      </c>
      <c r="O91" s="128">
        <v>0</v>
      </c>
      <c r="P91" s="128">
        <f t="shared" si="1"/>
        <v>0</v>
      </c>
      <c r="Q91" s="128">
        <v>0</v>
      </c>
      <c r="R91" s="128">
        <f t="shared" si="2"/>
        <v>0</v>
      </c>
      <c r="S91" s="128">
        <v>0</v>
      </c>
      <c r="T91" s="129">
        <f t="shared" si="3"/>
        <v>0</v>
      </c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R91" s="130" t="s">
        <v>199</v>
      </c>
      <c r="AT91" s="130" t="s">
        <v>144</v>
      </c>
      <c r="AU91" s="130" t="s">
        <v>84</v>
      </c>
      <c r="AY91" s="16" t="s">
        <v>142</v>
      </c>
      <c r="BE91" s="131">
        <f t="shared" si="4"/>
        <v>52500</v>
      </c>
      <c r="BF91" s="131">
        <f t="shared" si="5"/>
        <v>0</v>
      </c>
      <c r="BG91" s="131">
        <f t="shared" si="6"/>
        <v>0</v>
      </c>
      <c r="BH91" s="131">
        <f t="shared" si="7"/>
        <v>0</v>
      </c>
      <c r="BI91" s="131">
        <f t="shared" si="8"/>
        <v>0</v>
      </c>
      <c r="BJ91" s="16" t="s">
        <v>21</v>
      </c>
      <c r="BK91" s="131">
        <f t="shared" si="9"/>
        <v>52500</v>
      </c>
      <c r="BL91" s="16" t="s">
        <v>199</v>
      </c>
      <c r="BM91" s="130" t="s">
        <v>828</v>
      </c>
    </row>
    <row r="92" spans="1:65" s="2" customFormat="1" ht="21.75" customHeight="1">
      <c r="A92" s="25"/>
      <c r="B92" s="119"/>
      <c r="C92" s="120" t="s">
        <v>185</v>
      </c>
      <c r="D92" s="120" t="s">
        <v>144</v>
      </c>
      <c r="E92" s="121" t="s">
        <v>829</v>
      </c>
      <c r="F92" s="122" t="s">
        <v>830</v>
      </c>
      <c r="G92" s="123" t="s">
        <v>577</v>
      </c>
      <c r="H92" s="124">
        <v>1</v>
      </c>
      <c r="I92" s="125">
        <v>35000</v>
      </c>
      <c r="J92" s="125">
        <f t="shared" si="0"/>
        <v>35000</v>
      </c>
      <c r="K92" s="122" t="s">
        <v>3</v>
      </c>
      <c r="L92" s="26"/>
      <c r="M92" s="126" t="s">
        <v>3</v>
      </c>
      <c r="N92" s="127" t="s">
        <v>45</v>
      </c>
      <c r="O92" s="128">
        <v>0</v>
      </c>
      <c r="P92" s="128">
        <f t="shared" si="1"/>
        <v>0</v>
      </c>
      <c r="Q92" s="128">
        <v>0</v>
      </c>
      <c r="R92" s="128">
        <f t="shared" si="2"/>
        <v>0</v>
      </c>
      <c r="S92" s="128">
        <v>0</v>
      </c>
      <c r="T92" s="129">
        <f t="shared" si="3"/>
        <v>0</v>
      </c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R92" s="130" t="s">
        <v>199</v>
      </c>
      <c r="AT92" s="130" t="s">
        <v>144</v>
      </c>
      <c r="AU92" s="130" t="s">
        <v>84</v>
      </c>
      <c r="AY92" s="16" t="s">
        <v>142</v>
      </c>
      <c r="BE92" s="131">
        <f t="shared" si="4"/>
        <v>35000</v>
      </c>
      <c r="BF92" s="131">
        <f t="shared" si="5"/>
        <v>0</v>
      </c>
      <c r="BG92" s="131">
        <f t="shared" si="6"/>
        <v>0</v>
      </c>
      <c r="BH92" s="131">
        <f t="shared" si="7"/>
        <v>0</v>
      </c>
      <c r="BI92" s="131">
        <f t="shared" si="8"/>
        <v>0</v>
      </c>
      <c r="BJ92" s="16" t="s">
        <v>21</v>
      </c>
      <c r="BK92" s="131">
        <f t="shared" si="9"/>
        <v>35000</v>
      </c>
      <c r="BL92" s="16" t="s">
        <v>199</v>
      </c>
      <c r="BM92" s="130" t="s">
        <v>831</v>
      </c>
    </row>
    <row r="93" spans="1:65" s="2" customFormat="1" ht="16.5" customHeight="1">
      <c r="A93" s="25"/>
      <c r="B93" s="119"/>
      <c r="C93" s="120" t="s">
        <v>190</v>
      </c>
      <c r="D93" s="120" t="s">
        <v>144</v>
      </c>
      <c r="E93" s="121" t="s">
        <v>832</v>
      </c>
      <c r="F93" s="122" t="s">
        <v>833</v>
      </c>
      <c r="G93" s="123" t="s">
        <v>577</v>
      </c>
      <c r="H93" s="124">
        <v>1</v>
      </c>
      <c r="I93" s="125">
        <v>55000</v>
      </c>
      <c r="J93" s="125">
        <f t="shared" si="0"/>
        <v>55000</v>
      </c>
      <c r="K93" s="122" t="s">
        <v>3</v>
      </c>
      <c r="L93" s="26"/>
      <c r="M93" s="126" t="s">
        <v>3</v>
      </c>
      <c r="N93" s="127" t="s">
        <v>45</v>
      </c>
      <c r="O93" s="128">
        <v>0</v>
      </c>
      <c r="P93" s="128">
        <f t="shared" si="1"/>
        <v>0</v>
      </c>
      <c r="Q93" s="128">
        <v>0</v>
      </c>
      <c r="R93" s="128">
        <f t="shared" si="2"/>
        <v>0</v>
      </c>
      <c r="S93" s="128">
        <v>0</v>
      </c>
      <c r="T93" s="129">
        <f t="shared" si="3"/>
        <v>0</v>
      </c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R93" s="130" t="s">
        <v>199</v>
      </c>
      <c r="AT93" s="130" t="s">
        <v>144</v>
      </c>
      <c r="AU93" s="130" t="s">
        <v>84</v>
      </c>
      <c r="AY93" s="16" t="s">
        <v>142</v>
      </c>
      <c r="BE93" s="131">
        <f t="shared" si="4"/>
        <v>55000</v>
      </c>
      <c r="BF93" s="131">
        <f t="shared" si="5"/>
        <v>0</v>
      </c>
      <c r="BG93" s="131">
        <f t="shared" si="6"/>
        <v>0</v>
      </c>
      <c r="BH93" s="131">
        <f t="shared" si="7"/>
        <v>0</v>
      </c>
      <c r="BI93" s="131">
        <f t="shared" si="8"/>
        <v>0</v>
      </c>
      <c r="BJ93" s="16" t="s">
        <v>21</v>
      </c>
      <c r="BK93" s="131">
        <f t="shared" si="9"/>
        <v>55000</v>
      </c>
      <c r="BL93" s="16" t="s">
        <v>199</v>
      </c>
      <c r="BM93" s="130" t="s">
        <v>834</v>
      </c>
    </row>
    <row r="94" spans="1:65" s="2" customFormat="1" ht="16.5" customHeight="1">
      <c r="A94" s="25"/>
      <c r="B94" s="119"/>
      <c r="C94" s="120" t="s">
        <v>26</v>
      </c>
      <c r="D94" s="120" t="s">
        <v>144</v>
      </c>
      <c r="E94" s="121" t="s">
        <v>835</v>
      </c>
      <c r="F94" s="122" t="s">
        <v>836</v>
      </c>
      <c r="G94" s="123" t="s">
        <v>545</v>
      </c>
      <c r="H94" s="124">
        <v>2</v>
      </c>
      <c r="I94" s="125">
        <v>6000</v>
      </c>
      <c r="J94" s="125">
        <f t="shared" si="0"/>
        <v>12000</v>
      </c>
      <c r="K94" s="122" t="s">
        <v>3</v>
      </c>
      <c r="L94" s="26"/>
      <c r="M94" s="126" t="s">
        <v>3</v>
      </c>
      <c r="N94" s="127" t="s">
        <v>45</v>
      </c>
      <c r="O94" s="128">
        <v>0</v>
      </c>
      <c r="P94" s="128">
        <f t="shared" si="1"/>
        <v>0</v>
      </c>
      <c r="Q94" s="128">
        <v>0</v>
      </c>
      <c r="R94" s="128">
        <f t="shared" si="2"/>
        <v>0</v>
      </c>
      <c r="S94" s="128">
        <v>0</v>
      </c>
      <c r="T94" s="129">
        <f t="shared" si="3"/>
        <v>0</v>
      </c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R94" s="130" t="s">
        <v>199</v>
      </c>
      <c r="AT94" s="130" t="s">
        <v>144</v>
      </c>
      <c r="AU94" s="130" t="s">
        <v>84</v>
      </c>
      <c r="AY94" s="16" t="s">
        <v>142</v>
      </c>
      <c r="BE94" s="131">
        <f t="shared" si="4"/>
        <v>12000</v>
      </c>
      <c r="BF94" s="131">
        <f t="shared" si="5"/>
        <v>0</v>
      </c>
      <c r="BG94" s="131">
        <f t="shared" si="6"/>
        <v>0</v>
      </c>
      <c r="BH94" s="131">
        <f t="shared" si="7"/>
        <v>0</v>
      </c>
      <c r="BI94" s="131">
        <f t="shared" si="8"/>
        <v>0</v>
      </c>
      <c r="BJ94" s="16" t="s">
        <v>21</v>
      </c>
      <c r="BK94" s="131">
        <f t="shared" si="9"/>
        <v>12000</v>
      </c>
      <c r="BL94" s="16" t="s">
        <v>199</v>
      </c>
      <c r="BM94" s="130" t="s">
        <v>837</v>
      </c>
    </row>
    <row r="95" spans="1:65" s="13" customFormat="1">
      <c r="B95" s="136"/>
      <c r="D95" s="132" t="s">
        <v>152</v>
      </c>
      <c r="E95" s="137" t="s">
        <v>3</v>
      </c>
      <c r="F95" s="138" t="s">
        <v>838</v>
      </c>
      <c r="H95" s="139">
        <v>2</v>
      </c>
      <c r="L95" s="136"/>
      <c r="M95" s="140"/>
      <c r="N95" s="141"/>
      <c r="O95" s="141"/>
      <c r="P95" s="141"/>
      <c r="Q95" s="141"/>
      <c r="R95" s="141"/>
      <c r="S95" s="141"/>
      <c r="T95" s="142"/>
      <c r="AT95" s="137" t="s">
        <v>152</v>
      </c>
      <c r="AU95" s="137" t="s">
        <v>84</v>
      </c>
      <c r="AV95" s="13" t="s">
        <v>84</v>
      </c>
      <c r="AW95" s="13" t="s">
        <v>33</v>
      </c>
      <c r="AX95" s="13" t="s">
        <v>21</v>
      </c>
      <c r="AY95" s="137" t="s">
        <v>142</v>
      </c>
    </row>
    <row r="96" spans="1:65" s="2" customFormat="1" ht="16.5" customHeight="1">
      <c r="A96" s="25"/>
      <c r="B96" s="119"/>
      <c r="C96" s="120" t="s">
        <v>202</v>
      </c>
      <c r="D96" s="120" t="s">
        <v>144</v>
      </c>
      <c r="E96" s="121" t="s">
        <v>839</v>
      </c>
      <c r="F96" s="122" t="s">
        <v>649</v>
      </c>
      <c r="G96" s="123" t="s">
        <v>621</v>
      </c>
      <c r="H96" s="124">
        <v>16000</v>
      </c>
      <c r="I96" s="125">
        <v>8</v>
      </c>
      <c r="J96" s="125">
        <f>ROUND(I96*H96,2)</f>
        <v>128000</v>
      </c>
      <c r="K96" s="122" t="s">
        <v>3</v>
      </c>
      <c r="L96" s="26"/>
      <c r="M96" s="126" t="s">
        <v>3</v>
      </c>
      <c r="N96" s="127" t="s">
        <v>45</v>
      </c>
      <c r="O96" s="128">
        <v>0</v>
      </c>
      <c r="P96" s="128">
        <f>O96*H96</f>
        <v>0</v>
      </c>
      <c r="Q96" s="128">
        <v>0</v>
      </c>
      <c r="R96" s="128">
        <f>Q96*H96</f>
        <v>0</v>
      </c>
      <c r="S96" s="128">
        <v>0</v>
      </c>
      <c r="T96" s="129">
        <f>S96*H96</f>
        <v>0</v>
      </c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R96" s="130" t="s">
        <v>199</v>
      </c>
      <c r="AT96" s="130" t="s">
        <v>144</v>
      </c>
      <c r="AU96" s="130" t="s">
        <v>84</v>
      </c>
      <c r="AY96" s="16" t="s">
        <v>142</v>
      </c>
      <c r="BE96" s="131">
        <f>IF(N96="základní",J96,0)</f>
        <v>128000</v>
      </c>
      <c r="BF96" s="131">
        <f>IF(N96="snížená",J96,0)</f>
        <v>0</v>
      </c>
      <c r="BG96" s="131">
        <f>IF(N96="zákl. přenesená",J96,0)</f>
        <v>0</v>
      </c>
      <c r="BH96" s="131">
        <f>IF(N96="sníž. přenesená",J96,0)</f>
        <v>0</v>
      </c>
      <c r="BI96" s="131">
        <f>IF(N96="nulová",J96,0)</f>
        <v>0</v>
      </c>
      <c r="BJ96" s="16" t="s">
        <v>21</v>
      </c>
      <c r="BK96" s="131">
        <f>ROUND(I96*H96,2)</f>
        <v>128000</v>
      </c>
      <c r="BL96" s="16" t="s">
        <v>199</v>
      </c>
      <c r="BM96" s="130" t="s">
        <v>840</v>
      </c>
    </row>
    <row r="97" spans="1:65" s="2" customFormat="1" ht="16.5" customHeight="1">
      <c r="A97" s="25"/>
      <c r="B97" s="119"/>
      <c r="C97" s="120" t="s">
        <v>207</v>
      </c>
      <c r="D97" s="120" t="s">
        <v>144</v>
      </c>
      <c r="E97" s="121" t="s">
        <v>841</v>
      </c>
      <c r="F97" s="122" t="s">
        <v>842</v>
      </c>
      <c r="G97" s="123" t="s">
        <v>577</v>
      </c>
      <c r="H97" s="124">
        <v>1</v>
      </c>
      <c r="I97" s="125">
        <v>140000</v>
      </c>
      <c r="J97" s="125">
        <f>ROUND(I97*H97,2)</f>
        <v>140000</v>
      </c>
      <c r="K97" s="122" t="s">
        <v>3</v>
      </c>
      <c r="L97" s="26"/>
      <c r="M97" s="126" t="s">
        <v>3</v>
      </c>
      <c r="N97" s="127" t="s">
        <v>45</v>
      </c>
      <c r="O97" s="128">
        <v>0</v>
      </c>
      <c r="P97" s="128">
        <f>O97*H97</f>
        <v>0</v>
      </c>
      <c r="Q97" s="128">
        <v>0</v>
      </c>
      <c r="R97" s="128">
        <f>Q97*H97</f>
        <v>0</v>
      </c>
      <c r="S97" s="128">
        <v>0</v>
      </c>
      <c r="T97" s="129">
        <f>S97*H97</f>
        <v>0</v>
      </c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R97" s="130" t="s">
        <v>199</v>
      </c>
      <c r="AT97" s="130" t="s">
        <v>144</v>
      </c>
      <c r="AU97" s="130" t="s">
        <v>84</v>
      </c>
      <c r="AY97" s="16" t="s">
        <v>142</v>
      </c>
      <c r="BE97" s="131">
        <f>IF(N97="základní",J97,0)</f>
        <v>140000</v>
      </c>
      <c r="BF97" s="131">
        <f>IF(N97="snížená",J97,0)</f>
        <v>0</v>
      </c>
      <c r="BG97" s="131">
        <f>IF(N97="zákl. přenesená",J97,0)</f>
        <v>0</v>
      </c>
      <c r="BH97" s="131">
        <f>IF(N97="sníž. přenesená",J97,0)</f>
        <v>0</v>
      </c>
      <c r="BI97" s="131">
        <f>IF(N97="nulová",J97,0)</f>
        <v>0</v>
      </c>
      <c r="BJ97" s="16" t="s">
        <v>21</v>
      </c>
      <c r="BK97" s="131">
        <f>ROUND(I97*H97,2)</f>
        <v>140000</v>
      </c>
      <c r="BL97" s="16" t="s">
        <v>199</v>
      </c>
      <c r="BM97" s="130" t="s">
        <v>843</v>
      </c>
    </row>
    <row r="98" spans="1:65" s="13" customFormat="1" ht="20.399999999999999">
      <c r="B98" s="136"/>
      <c r="D98" s="132" t="s">
        <v>152</v>
      </c>
      <c r="E98" s="137" t="s">
        <v>3</v>
      </c>
      <c r="F98" s="138" t="s">
        <v>844</v>
      </c>
      <c r="H98" s="139">
        <v>1</v>
      </c>
      <c r="L98" s="136"/>
      <c r="M98" s="140"/>
      <c r="N98" s="141"/>
      <c r="O98" s="141"/>
      <c r="P98" s="141"/>
      <c r="Q98" s="141"/>
      <c r="R98" s="141"/>
      <c r="S98" s="141"/>
      <c r="T98" s="142"/>
      <c r="AT98" s="137" t="s">
        <v>152</v>
      </c>
      <c r="AU98" s="137" t="s">
        <v>84</v>
      </c>
      <c r="AV98" s="13" t="s">
        <v>84</v>
      </c>
      <c r="AW98" s="13" t="s">
        <v>33</v>
      </c>
      <c r="AX98" s="13" t="s">
        <v>21</v>
      </c>
      <c r="AY98" s="137" t="s">
        <v>142</v>
      </c>
    </row>
    <row r="99" spans="1:65" s="2" customFormat="1" ht="16.5" customHeight="1">
      <c r="A99" s="25"/>
      <c r="B99" s="119"/>
      <c r="C99" s="120" t="s">
        <v>213</v>
      </c>
      <c r="D99" s="120" t="s">
        <v>144</v>
      </c>
      <c r="E99" s="121" t="s">
        <v>845</v>
      </c>
      <c r="F99" s="122" t="s">
        <v>836</v>
      </c>
      <c r="G99" s="123" t="s">
        <v>545</v>
      </c>
      <c r="H99" s="124">
        <v>1</v>
      </c>
      <c r="I99" s="125">
        <v>6000</v>
      </c>
      <c r="J99" s="125">
        <f>ROUND(I99*H99,2)</f>
        <v>6000</v>
      </c>
      <c r="K99" s="122" t="s">
        <v>3</v>
      </c>
      <c r="L99" s="26"/>
      <c r="M99" s="162" t="s">
        <v>3</v>
      </c>
      <c r="N99" s="163" t="s">
        <v>45</v>
      </c>
      <c r="O99" s="164">
        <v>0</v>
      </c>
      <c r="P99" s="164">
        <f>O99*H99</f>
        <v>0</v>
      </c>
      <c r="Q99" s="164">
        <v>0</v>
      </c>
      <c r="R99" s="164">
        <f>Q99*H99</f>
        <v>0</v>
      </c>
      <c r="S99" s="164">
        <v>0</v>
      </c>
      <c r="T99" s="165">
        <f>S99*H99</f>
        <v>0</v>
      </c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R99" s="130" t="s">
        <v>199</v>
      </c>
      <c r="AT99" s="130" t="s">
        <v>144</v>
      </c>
      <c r="AU99" s="130" t="s">
        <v>84</v>
      </c>
      <c r="AY99" s="16" t="s">
        <v>142</v>
      </c>
      <c r="BE99" s="131">
        <f>IF(N99="základní",J99,0)</f>
        <v>6000</v>
      </c>
      <c r="BF99" s="131">
        <f>IF(N99="snížená",J99,0)</f>
        <v>0</v>
      </c>
      <c r="BG99" s="131">
        <f>IF(N99="zákl. přenesená",J99,0)</f>
        <v>0</v>
      </c>
      <c r="BH99" s="131">
        <f>IF(N99="sníž. přenesená",J99,0)</f>
        <v>0</v>
      </c>
      <c r="BI99" s="131">
        <f>IF(N99="nulová",J99,0)</f>
        <v>0</v>
      </c>
      <c r="BJ99" s="16" t="s">
        <v>21</v>
      </c>
      <c r="BK99" s="131">
        <f>ROUND(I99*H99,2)</f>
        <v>6000</v>
      </c>
      <c r="BL99" s="16" t="s">
        <v>199</v>
      </c>
      <c r="BM99" s="130" t="s">
        <v>846</v>
      </c>
    </row>
    <row r="100" spans="1:65" s="2" customFormat="1" ht="6.9" customHeight="1">
      <c r="A100" s="25"/>
      <c r="B100" s="34"/>
      <c r="C100" s="35"/>
      <c r="D100" s="35"/>
      <c r="E100" s="35"/>
      <c r="F100" s="35"/>
      <c r="G100" s="35"/>
      <c r="H100" s="35"/>
      <c r="I100" s="35"/>
      <c r="J100" s="35"/>
      <c r="K100" s="35"/>
      <c r="L100" s="26"/>
      <c r="M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</row>
  </sheetData>
  <autoFilter ref="C80:K99"/>
  <mergeCells count="8">
    <mergeCell ref="E71:H71"/>
    <mergeCell ref="E73:H73"/>
    <mergeCell ref="L2:V2"/>
    <mergeCell ref="E7:H7"/>
    <mergeCell ref="E9:H9"/>
    <mergeCell ref="E27:H27"/>
    <mergeCell ref="E48:H48"/>
    <mergeCell ref="E50:H50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06"/>
  <sheetViews>
    <sheetView showGridLines="0" topLeftCell="F81" workbookViewId="0">
      <selection activeCell="L1" sqref="L1:BZ1048576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" style="1" customWidth="1"/>
    <col min="8" max="8" width="11.42578125" style="1" customWidth="1"/>
    <col min="9" max="11" width="20.140625" style="1" customWidth="1"/>
    <col min="12" max="12" width="9.28515625" style="1" hidden="1" customWidth="1"/>
    <col min="13" max="13" width="10.85546875" style="1" hidden="1" customWidth="1"/>
    <col min="14" max="14" width="9.28515625" style="1" hidden="1" customWidth="1"/>
    <col min="15" max="20" width="14.140625" style="1" hidden="1" customWidth="1"/>
    <col min="21" max="21" width="16.28515625" style="1" hidden="1" customWidth="1"/>
    <col min="22" max="22" width="12.28515625" style="1" hidden="1" customWidth="1"/>
    <col min="23" max="23" width="16.28515625" style="1" hidden="1" customWidth="1"/>
    <col min="24" max="24" width="12.28515625" style="1" hidden="1" customWidth="1"/>
    <col min="25" max="25" width="15" style="1" hidden="1" customWidth="1"/>
    <col min="26" max="26" width="11" style="1" hidden="1" customWidth="1"/>
    <col min="27" max="27" width="15" style="1" hidden="1" customWidth="1"/>
    <col min="28" max="28" width="16.28515625" style="1" hidden="1" customWidth="1"/>
    <col min="29" max="29" width="11" style="1" hidden="1" customWidth="1"/>
    <col min="30" max="30" width="15" style="1" hidden="1" customWidth="1"/>
    <col min="31" max="31" width="16.28515625" style="1" hidden="1" customWidth="1"/>
    <col min="32" max="43" width="0" hidden="1" customWidth="1"/>
    <col min="44" max="65" width="9.28515625" style="1" hidden="1" customWidth="1"/>
    <col min="66" max="78" width="0" hidden="1" customWidth="1"/>
  </cols>
  <sheetData>
    <row r="1" spans="1:46">
      <c r="A1" s="70"/>
    </row>
    <row r="2" spans="1:46" s="1" customFormat="1" ht="36.9" customHeight="1">
      <c r="L2" s="358" t="s">
        <v>6</v>
      </c>
      <c r="M2" s="359"/>
      <c r="N2" s="359"/>
      <c r="O2" s="359"/>
      <c r="P2" s="359"/>
      <c r="Q2" s="359"/>
      <c r="R2" s="359"/>
      <c r="S2" s="359"/>
      <c r="T2" s="359"/>
      <c r="U2" s="359"/>
      <c r="V2" s="359"/>
      <c r="AT2" s="16" t="s">
        <v>109</v>
      </c>
    </row>
    <row r="3" spans="1:46" s="1" customFormat="1" ht="6.9" hidden="1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</row>
    <row r="4" spans="1:46" s="1" customFormat="1" ht="24.9" hidden="1" customHeight="1">
      <c r="B4" s="19"/>
      <c r="D4" s="20" t="s">
        <v>110</v>
      </c>
      <c r="L4" s="19"/>
      <c r="M4" s="71" t="s">
        <v>11</v>
      </c>
      <c r="AT4" s="16" t="s">
        <v>4</v>
      </c>
    </row>
    <row r="5" spans="1:46" s="1" customFormat="1" ht="6.9" hidden="1" customHeight="1">
      <c r="B5" s="19"/>
      <c r="L5" s="19"/>
    </row>
    <row r="6" spans="1:46" s="1" customFormat="1" ht="12" hidden="1" customHeight="1">
      <c r="B6" s="19"/>
      <c r="D6" s="22" t="s">
        <v>15</v>
      </c>
      <c r="L6" s="19"/>
    </row>
    <row r="7" spans="1:46" s="1" customFormat="1" ht="23.25" hidden="1" customHeight="1">
      <c r="B7" s="19"/>
      <c r="E7" s="400" t="str">
        <f>'Rekapitulace stavby'!K6</f>
        <v>Nápravná opatření k odvrácení škod způsobených vlivem staré ekologické zátěže bývalé skládky Vlčí důl v k.ú. Zásmuky</v>
      </c>
      <c r="F7" s="401"/>
      <c r="G7" s="401"/>
      <c r="H7" s="401"/>
      <c r="L7" s="19"/>
    </row>
    <row r="8" spans="1:46" s="2" customFormat="1" ht="12" hidden="1" customHeight="1">
      <c r="A8" s="25"/>
      <c r="B8" s="26"/>
      <c r="C8" s="25"/>
      <c r="D8" s="22" t="s">
        <v>111</v>
      </c>
      <c r="E8" s="25"/>
      <c r="F8" s="25"/>
      <c r="G8" s="25"/>
      <c r="H8" s="25"/>
      <c r="I8" s="25"/>
      <c r="J8" s="25"/>
      <c r="K8" s="25"/>
      <c r="L8" s="72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</row>
    <row r="9" spans="1:46" s="2" customFormat="1" ht="16.5" hidden="1" customHeight="1">
      <c r="A9" s="25"/>
      <c r="B9" s="26"/>
      <c r="C9" s="25"/>
      <c r="D9" s="25"/>
      <c r="E9" s="402" t="s">
        <v>847</v>
      </c>
      <c r="F9" s="403"/>
      <c r="G9" s="403"/>
      <c r="H9" s="403"/>
      <c r="I9" s="25"/>
      <c r="J9" s="25"/>
      <c r="K9" s="25"/>
      <c r="L9" s="72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46" s="2" customFormat="1" hidden="1">
      <c r="A10" s="25"/>
      <c r="B10" s="26"/>
      <c r="C10" s="25"/>
      <c r="D10" s="25"/>
      <c r="E10" s="25"/>
      <c r="F10" s="25"/>
      <c r="G10" s="25"/>
      <c r="H10" s="25"/>
      <c r="I10" s="25"/>
      <c r="J10" s="25"/>
      <c r="K10" s="25"/>
      <c r="L10" s="72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</row>
    <row r="11" spans="1:46" s="2" customFormat="1" ht="12" hidden="1" customHeight="1">
      <c r="A11" s="25"/>
      <c r="B11" s="26"/>
      <c r="C11" s="25"/>
      <c r="D11" s="22" t="s">
        <v>18</v>
      </c>
      <c r="E11" s="25"/>
      <c r="F11" s="21" t="s">
        <v>3</v>
      </c>
      <c r="G11" s="25"/>
      <c r="H11" s="25"/>
      <c r="I11" s="22" t="s">
        <v>19</v>
      </c>
      <c r="J11" s="21" t="s">
        <v>3</v>
      </c>
      <c r="K11" s="25"/>
      <c r="L11" s="72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</row>
    <row r="12" spans="1:46" s="2" customFormat="1" ht="12" hidden="1" customHeight="1">
      <c r="A12" s="25"/>
      <c r="B12" s="26"/>
      <c r="C12" s="25"/>
      <c r="D12" s="22" t="s">
        <v>22</v>
      </c>
      <c r="E12" s="25"/>
      <c r="F12" s="21" t="s">
        <v>23</v>
      </c>
      <c r="G12" s="25"/>
      <c r="H12" s="25"/>
      <c r="I12" s="22" t="s">
        <v>24</v>
      </c>
      <c r="J12" s="40" t="str">
        <f>'Rekapitulace stavby'!AN8</f>
        <v>20. 5. 2016</v>
      </c>
      <c r="K12" s="25"/>
      <c r="L12" s="72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</row>
    <row r="13" spans="1:46" s="2" customFormat="1" ht="10.8" hidden="1" customHeight="1">
      <c r="A13" s="25"/>
      <c r="B13" s="26"/>
      <c r="C13" s="25"/>
      <c r="D13" s="25"/>
      <c r="E13" s="25"/>
      <c r="F13" s="25"/>
      <c r="G13" s="25"/>
      <c r="H13" s="25"/>
      <c r="I13" s="25"/>
      <c r="J13" s="25"/>
      <c r="K13" s="25"/>
      <c r="L13" s="72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</row>
    <row r="14" spans="1:46" s="2" customFormat="1" ht="12" hidden="1" customHeight="1">
      <c r="A14" s="25"/>
      <c r="B14" s="26"/>
      <c r="C14" s="25"/>
      <c r="D14" s="22" t="s">
        <v>28</v>
      </c>
      <c r="E14" s="25"/>
      <c r="F14" s="25"/>
      <c r="G14" s="25"/>
      <c r="H14" s="25"/>
      <c r="I14" s="22" t="s">
        <v>29</v>
      </c>
      <c r="J14" s="21" t="s">
        <v>3</v>
      </c>
      <c r="K14" s="25"/>
      <c r="L14" s="72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</row>
    <row r="15" spans="1:46" s="2" customFormat="1" ht="18" hidden="1" customHeight="1">
      <c r="A15" s="25"/>
      <c r="B15" s="26"/>
      <c r="C15" s="25"/>
      <c r="D15" s="25"/>
      <c r="E15" s="21" t="s">
        <v>23</v>
      </c>
      <c r="F15" s="25"/>
      <c r="G15" s="25"/>
      <c r="H15" s="25"/>
      <c r="I15" s="22" t="s">
        <v>30</v>
      </c>
      <c r="J15" s="21" t="s">
        <v>3</v>
      </c>
      <c r="K15" s="25"/>
      <c r="L15" s="72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</row>
    <row r="16" spans="1:46" s="2" customFormat="1" ht="6.9" hidden="1" customHeight="1">
      <c r="A16" s="25"/>
      <c r="B16" s="26"/>
      <c r="C16" s="25"/>
      <c r="D16" s="25"/>
      <c r="E16" s="25"/>
      <c r="F16" s="25"/>
      <c r="G16" s="25"/>
      <c r="H16" s="25"/>
      <c r="I16" s="25"/>
      <c r="J16" s="25"/>
      <c r="K16" s="25"/>
      <c r="L16" s="72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</row>
    <row r="17" spans="1:31" s="2" customFormat="1" ht="12" hidden="1" customHeight="1">
      <c r="A17" s="25"/>
      <c r="B17" s="26"/>
      <c r="C17" s="25"/>
      <c r="D17" s="22" t="s">
        <v>31</v>
      </c>
      <c r="E17" s="25"/>
      <c r="F17" s="25"/>
      <c r="G17" s="25"/>
      <c r="H17" s="25"/>
      <c r="I17" s="22" t="s">
        <v>29</v>
      </c>
      <c r="J17" s="21" t="s">
        <v>3</v>
      </c>
      <c r="K17" s="25"/>
      <c r="L17" s="72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</row>
    <row r="18" spans="1:31" s="2" customFormat="1" ht="18" hidden="1" customHeight="1">
      <c r="A18" s="25"/>
      <c r="B18" s="26"/>
      <c r="C18" s="25"/>
      <c r="D18" s="25"/>
      <c r="E18" s="21" t="s">
        <v>32</v>
      </c>
      <c r="F18" s="25"/>
      <c r="G18" s="25"/>
      <c r="H18" s="25"/>
      <c r="I18" s="22" t="s">
        <v>30</v>
      </c>
      <c r="J18" s="21" t="s">
        <v>3</v>
      </c>
      <c r="K18" s="25"/>
      <c r="L18" s="72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</row>
    <row r="19" spans="1:31" s="2" customFormat="1" ht="6.9" hidden="1" customHeight="1">
      <c r="A19" s="25"/>
      <c r="B19" s="26"/>
      <c r="C19" s="25"/>
      <c r="D19" s="25"/>
      <c r="E19" s="25"/>
      <c r="F19" s="25"/>
      <c r="G19" s="25"/>
      <c r="H19" s="25"/>
      <c r="I19" s="25"/>
      <c r="J19" s="25"/>
      <c r="K19" s="25"/>
      <c r="L19" s="72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</row>
    <row r="20" spans="1:31" s="2" customFormat="1" ht="12" hidden="1" customHeight="1">
      <c r="A20" s="25"/>
      <c r="B20" s="26"/>
      <c r="C20" s="25"/>
      <c r="D20" s="22" t="s">
        <v>34</v>
      </c>
      <c r="E20" s="25"/>
      <c r="F20" s="25"/>
      <c r="G20" s="25"/>
      <c r="H20" s="25"/>
      <c r="I20" s="22" t="s">
        <v>29</v>
      </c>
      <c r="J20" s="21" t="s">
        <v>3</v>
      </c>
      <c r="K20" s="25"/>
      <c r="L20" s="72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</row>
    <row r="21" spans="1:31" s="2" customFormat="1" ht="18" hidden="1" customHeight="1">
      <c r="A21" s="25"/>
      <c r="B21" s="26"/>
      <c r="C21" s="25"/>
      <c r="D21" s="25"/>
      <c r="E21" s="21" t="s">
        <v>36</v>
      </c>
      <c r="F21" s="25"/>
      <c r="G21" s="25"/>
      <c r="H21" s="25"/>
      <c r="I21" s="22" t="s">
        <v>30</v>
      </c>
      <c r="J21" s="21" t="s">
        <v>3</v>
      </c>
      <c r="K21" s="25"/>
      <c r="L21" s="72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</row>
    <row r="22" spans="1:31" s="2" customFormat="1" ht="6.9" hidden="1" customHeight="1">
      <c r="A22" s="25"/>
      <c r="B22" s="26"/>
      <c r="C22" s="25"/>
      <c r="D22" s="25"/>
      <c r="E22" s="25"/>
      <c r="F22" s="25"/>
      <c r="G22" s="25"/>
      <c r="H22" s="25"/>
      <c r="I22" s="25"/>
      <c r="J22" s="25"/>
      <c r="K22" s="25"/>
      <c r="L22" s="72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</row>
    <row r="23" spans="1:31" s="2" customFormat="1" ht="12" hidden="1" customHeight="1">
      <c r="A23" s="25"/>
      <c r="B23" s="26"/>
      <c r="C23" s="25"/>
      <c r="D23" s="22" t="s">
        <v>37</v>
      </c>
      <c r="E23" s="25"/>
      <c r="F23" s="25"/>
      <c r="G23" s="25"/>
      <c r="H23" s="25"/>
      <c r="I23" s="22" t="s">
        <v>29</v>
      </c>
      <c r="J23" s="21" t="str">
        <f>IF('Rekapitulace stavby'!AN19="","",'Rekapitulace stavby'!AN19)</f>
        <v/>
      </c>
      <c r="K23" s="25"/>
      <c r="L23" s="72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</row>
    <row r="24" spans="1:31" s="2" customFormat="1" ht="18" hidden="1" customHeight="1">
      <c r="A24" s="25"/>
      <c r="B24" s="26"/>
      <c r="C24" s="25"/>
      <c r="D24" s="25"/>
      <c r="E24" s="21" t="str">
        <f>IF('Rekapitulace stavby'!E20="","",'Rekapitulace stavby'!E20)</f>
        <v xml:space="preserve"> </v>
      </c>
      <c r="F24" s="25"/>
      <c r="G24" s="25"/>
      <c r="H24" s="25"/>
      <c r="I24" s="22" t="s">
        <v>30</v>
      </c>
      <c r="J24" s="21" t="str">
        <f>IF('Rekapitulace stavby'!AN20="","",'Rekapitulace stavby'!AN20)</f>
        <v/>
      </c>
      <c r="K24" s="25"/>
      <c r="L24" s="72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</row>
    <row r="25" spans="1:31" s="2" customFormat="1" ht="6.9" hidden="1" customHeight="1">
      <c r="A25" s="25"/>
      <c r="B25" s="26"/>
      <c r="C25" s="25"/>
      <c r="D25" s="25"/>
      <c r="E25" s="25"/>
      <c r="F25" s="25"/>
      <c r="G25" s="25"/>
      <c r="H25" s="25"/>
      <c r="I25" s="25"/>
      <c r="J25" s="25"/>
      <c r="K25" s="25"/>
      <c r="L25" s="72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s="2" customFormat="1" ht="12" hidden="1" customHeight="1">
      <c r="A26" s="25"/>
      <c r="B26" s="26"/>
      <c r="C26" s="25"/>
      <c r="D26" s="22" t="s">
        <v>39</v>
      </c>
      <c r="E26" s="25"/>
      <c r="F26" s="25"/>
      <c r="G26" s="25"/>
      <c r="H26" s="25"/>
      <c r="I26" s="25"/>
      <c r="J26" s="25"/>
      <c r="K26" s="25"/>
      <c r="L26" s="72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</row>
    <row r="27" spans="1:31" s="8" customFormat="1" ht="16.5" hidden="1" customHeight="1">
      <c r="A27" s="73"/>
      <c r="B27" s="74"/>
      <c r="C27" s="73"/>
      <c r="D27" s="73"/>
      <c r="E27" s="404" t="s">
        <v>3</v>
      </c>
      <c r="F27" s="404"/>
      <c r="G27" s="404"/>
      <c r="H27" s="404"/>
      <c r="I27" s="73"/>
      <c r="J27" s="73"/>
      <c r="K27" s="73"/>
      <c r="L27" s="75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</row>
    <row r="28" spans="1:31" s="2" customFormat="1" ht="6.9" hidden="1" customHeight="1">
      <c r="A28" s="25"/>
      <c r="B28" s="26"/>
      <c r="C28" s="25"/>
      <c r="D28" s="25"/>
      <c r="E28" s="25"/>
      <c r="F28" s="25"/>
      <c r="G28" s="25"/>
      <c r="H28" s="25"/>
      <c r="I28" s="25"/>
      <c r="J28" s="25"/>
      <c r="K28" s="25"/>
      <c r="L28" s="72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s="2" customFormat="1" ht="6.9" hidden="1" customHeight="1">
      <c r="A29" s="25"/>
      <c r="B29" s="26"/>
      <c r="C29" s="25"/>
      <c r="D29" s="51"/>
      <c r="E29" s="51"/>
      <c r="F29" s="51"/>
      <c r="G29" s="51"/>
      <c r="H29" s="51"/>
      <c r="I29" s="51"/>
      <c r="J29" s="51"/>
      <c r="K29" s="51"/>
      <c r="L29" s="72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s="2" customFormat="1" ht="25.35" hidden="1" customHeight="1">
      <c r="A30" s="25"/>
      <c r="B30" s="26"/>
      <c r="C30" s="25"/>
      <c r="D30" s="76" t="s">
        <v>40</v>
      </c>
      <c r="E30" s="25"/>
      <c r="F30" s="25"/>
      <c r="G30" s="25"/>
      <c r="H30" s="25"/>
      <c r="I30" s="25"/>
      <c r="J30" s="55">
        <f>ROUND(J83, 2)</f>
        <v>390500</v>
      </c>
      <c r="K30" s="25"/>
      <c r="L30" s="72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s="2" customFormat="1" ht="6.9" hidden="1" customHeight="1">
      <c r="A31" s="25"/>
      <c r="B31" s="26"/>
      <c r="C31" s="25"/>
      <c r="D31" s="51"/>
      <c r="E31" s="51"/>
      <c r="F31" s="51"/>
      <c r="G31" s="51"/>
      <c r="H31" s="51"/>
      <c r="I31" s="51"/>
      <c r="J31" s="51"/>
      <c r="K31" s="51"/>
      <c r="L31" s="72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</row>
    <row r="32" spans="1:31" s="2" customFormat="1" ht="14.4" hidden="1" customHeight="1">
      <c r="A32" s="25"/>
      <c r="B32" s="26"/>
      <c r="C32" s="25"/>
      <c r="D32" s="25"/>
      <c r="E32" s="25"/>
      <c r="F32" s="29" t="s">
        <v>42</v>
      </c>
      <c r="G32" s="25"/>
      <c r="H32" s="25"/>
      <c r="I32" s="29" t="s">
        <v>41</v>
      </c>
      <c r="J32" s="29" t="s">
        <v>43</v>
      </c>
      <c r="K32" s="25"/>
      <c r="L32" s="72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</row>
    <row r="33" spans="1:31" s="2" customFormat="1" ht="14.4" hidden="1" customHeight="1">
      <c r="A33" s="25"/>
      <c r="B33" s="26"/>
      <c r="C33" s="25"/>
      <c r="D33" s="77" t="s">
        <v>44</v>
      </c>
      <c r="E33" s="22" t="s">
        <v>45</v>
      </c>
      <c r="F33" s="78">
        <f>ROUND((SUM(BE83:BE105)),  2)</f>
        <v>390500</v>
      </c>
      <c r="G33" s="25"/>
      <c r="H33" s="25"/>
      <c r="I33" s="79">
        <v>0.21</v>
      </c>
      <c r="J33" s="78">
        <f>ROUND(((SUM(BE83:BE105))*I33),  2)</f>
        <v>82005</v>
      </c>
      <c r="K33" s="25"/>
      <c r="L33" s="72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</row>
    <row r="34" spans="1:31" s="2" customFormat="1" ht="14.4" hidden="1" customHeight="1">
      <c r="A34" s="25"/>
      <c r="B34" s="26"/>
      <c r="C34" s="25"/>
      <c r="D34" s="25"/>
      <c r="E34" s="22" t="s">
        <v>46</v>
      </c>
      <c r="F34" s="78">
        <f>ROUND((SUM(BF83:BF105)),  2)</f>
        <v>0</v>
      </c>
      <c r="G34" s="25"/>
      <c r="H34" s="25"/>
      <c r="I34" s="79">
        <v>0.15</v>
      </c>
      <c r="J34" s="78">
        <f>ROUND(((SUM(BF83:BF105))*I34),  2)</f>
        <v>0</v>
      </c>
      <c r="K34" s="25"/>
      <c r="L34" s="72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</row>
    <row r="35" spans="1:31" s="2" customFormat="1" ht="14.4" hidden="1" customHeight="1">
      <c r="A35" s="25"/>
      <c r="B35" s="26"/>
      <c r="C35" s="25"/>
      <c r="D35" s="25"/>
      <c r="E35" s="22" t="s">
        <v>47</v>
      </c>
      <c r="F35" s="78">
        <f>ROUND((SUM(BG83:BG105)),  2)</f>
        <v>0</v>
      </c>
      <c r="G35" s="25"/>
      <c r="H35" s="25"/>
      <c r="I35" s="79">
        <v>0.21</v>
      </c>
      <c r="J35" s="78">
        <f>0</f>
        <v>0</v>
      </c>
      <c r="K35" s="25"/>
      <c r="L35" s="72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</row>
    <row r="36" spans="1:31" s="2" customFormat="1" ht="14.4" hidden="1" customHeight="1">
      <c r="A36" s="25"/>
      <c r="B36" s="26"/>
      <c r="C36" s="25"/>
      <c r="D36" s="25"/>
      <c r="E36" s="22" t="s">
        <v>48</v>
      </c>
      <c r="F36" s="78">
        <f>ROUND((SUM(BH83:BH105)),  2)</f>
        <v>0</v>
      </c>
      <c r="G36" s="25"/>
      <c r="H36" s="25"/>
      <c r="I36" s="79">
        <v>0.15</v>
      </c>
      <c r="J36" s="78">
        <f>0</f>
        <v>0</v>
      </c>
      <c r="K36" s="25"/>
      <c r="L36" s="72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</row>
    <row r="37" spans="1:31" s="2" customFormat="1" ht="14.4" hidden="1" customHeight="1">
      <c r="A37" s="25"/>
      <c r="B37" s="26"/>
      <c r="C37" s="25"/>
      <c r="D37" s="25"/>
      <c r="E37" s="22" t="s">
        <v>49</v>
      </c>
      <c r="F37" s="78">
        <f>ROUND((SUM(BI83:BI105)),  2)</f>
        <v>0</v>
      </c>
      <c r="G37" s="25"/>
      <c r="H37" s="25"/>
      <c r="I37" s="79">
        <v>0</v>
      </c>
      <c r="J37" s="78">
        <f>0</f>
        <v>0</v>
      </c>
      <c r="K37" s="25"/>
      <c r="L37" s="72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</row>
    <row r="38" spans="1:31" s="2" customFormat="1" ht="6.9" hidden="1" customHeight="1">
      <c r="A38" s="25"/>
      <c r="B38" s="26"/>
      <c r="C38" s="25"/>
      <c r="D38" s="25"/>
      <c r="E38" s="25"/>
      <c r="F38" s="25"/>
      <c r="G38" s="25"/>
      <c r="H38" s="25"/>
      <c r="I38" s="25"/>
      <c r="J38" s="25"/>
      <c r="K38" s="25"/>
      <c r="L38" s="72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</row>
    <row r="39" spans="1:31" s="2" customFormat="1" ht="25.35" hidden="1" customHeight="1">
      <c r="A39" s="25"/>
      <c r="B39" s="26"/>
      <c r="C39" s="80"/>
      <c r="D39" s="81" t="s">
        <v>50</v>
      </c>
      <c r="E39" s="45"/>
      <c r="F39" s="45"/>
      <c r="G39" s="82" t="s">
        <v>51</v>
      </c>
      <c r="H39" s="83" t="s">
        <v>52</v>
      </c>
      <c r="I39" s="45"/>
      <c r="J39" s="84">
        <f>SUM(J30:J37)</f>
        <v>472505</v>
      </c>
      <c r="K39" s="85"/>
      <c r="L39" s="72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</row>
    <row r="40" spans="1:31" s="2" customFormat="1" ht="14.4" hidden="1" customHeight="1">
      <c r="A40" s="25"/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72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</row>
    <row r="41" spans="1:31" hidden="1"/>
    <row r="42" spans="1:31" hidden="1"/>
    <row r="43" spans="1:31" hidden="1"/>
    <row r="44" spans="1:31" s="2" customFormat="1" ht="6.9" hidden="1" customHeight="1">
      <c r="A44" s="25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72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</row>
    <row r="45" spans="1:31" s="2" customFormat="1" ht="24.9" hidden="1" customHeight="1">
      <c r="A45" s="25"/>
      <c r="B45" s="26"/>
      <c r="C45" s="20" t="s">
        <v>116</v>
      </c>
      <c r="D45" s="25"/>
      <c r="E45" s="25"/>
      <c r="F45" s="25"/>
      <c r="G45" s="25"/>
      <c r="H45" s="25"/>
      <c r="I45" s="25"/>
      <c r="J45" s="25"/>
      <c r="K45" s="25"/>
      <c r="L45" s="72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</row>
    <row r="46" spans="1:31" s="2" customFormat="1" ht="6.9" hidden="1" customHeight="1">
      <c r="A46" s="25"/>
      <c r="B46" s="26"/>
      <c r="C46" s="25"/>
      <c r="D46" s="25"/>
      <c r="E46" s="25"/>
      <c r="F46" s="25"/>
      <c r="G46" s="25"/>
      <c r="H46" s="25"/>
      <c r="I46" s="25"/>
      <c r="J46" s="25"/>
      <c r="K46" s="25"/>
      <c r="L46" s="72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</row>
    <row r="47" spans="1:31" s="2" customFormat="1" ht="12" hidden="1" customHeight="1">
      <c r="A47" s="25"/>
      <c r="B47" s="26"/>
      <c r="C47" s="22" t="s">
        <v>15</v>
      </c>
      <c r="D47" s="25"/>
      <c r="E47" s="25"/>
      <c r="F47" s="25"/>
      <c r="G47" s="25"/>
      <c r="H47" s="25"/>
      <c r="I47" s="25"/>
      <c r="J47" s="25"/>
      <c r="K47" s="25"/>
      <c r="L47" s="72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</row>
    <row r="48" spans="1:31" s="2" customFormat="1" ht="23.25" hidden="1" customHeight="1">
      <c r="A48" s="25"/>
      <c r="B48" s="26"/>
      <c r="C48" s="25"/>
      <c r="D48" s="25"/>
      <c r="E48" s="400" t="str">
        <f>E7</f>
        <v>Nápravná opatření k odvrácení škod způsobených vlivem staré ekologické zátěže bývalé skládky Vlčí důl v k.ú. Zásmuky</v>
      </c>
      <c r="F48" s="401"/>
      <c r="G48" s="401"/>
      <c r="H48" s="401"/>
      <c r="I48" s="25"/>
      <c r="J48" s="25"/>
      <c r="K48" s="25"/>
      <c r="L48" s="72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</row>
    <row r="49" spans="1:47" s="2" customFormat="1" ht="12" hidden="1" customHeight="1">
      <c r="A49" s="25"/>
      <c r="B49" s="26"/>
      <c r="C49" s="22" t="s">
        <v>111</v>
      </c>
      <c r="D49" s="25"/>
      <c r="E49" s="25"/>
      <c r="F49" s="25"/>
      <c r="G49" s="25"/>
      <c r="H49" s="25"/>
      <c r="I49" s="25"/>
      <c r="J49" s="25"/>
      <c r="K49" s="25"/>
      <c r="L49" s="72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</row>
    <row r="50" spans="1:47" s="2" customFormat="1" ht="16.5" hidden="1" customHeight="1">
      <c r="A50" s="25"/>
      <c r="B50" s="26"/>
      <c r="C50" s="25"/>
      <c r="D50" s="25"/>
      <c r="E50" s="402" t="str">
        <f>E9</f>
        <v>VON - Vedlejší a ostatní náklady</v>
      </c>
      <c r="F50" s="403"/>
      <c r="G50" s="403"/>
      <c r="H50" s="403"/>
      <c r="I50" s="25"/>
      <c r="J50" s="25"/>
      <c r="K50" s="25"/>
      <c r="L50" s="72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</row>
    <row r="51" spans="1:47" s="2" customFormat="1" ht="6.9" hidden="1" customHeight="1">
      <c r="A51" s="25"/>
      <c r="B51" s="26"/>
      <c r="C51" s="25"/>
      <c r="D51" s="25"/>
      <c r="E51" s="25"/>
      <c r="F51" s="25"/>
      <c r="G51" s="25"/>
      <c r="H51" s="25"/>
      <c r="I51" s="25"/>
      <c r="J51" s="25"/>
      <c r="K51" s="25"/>
      <c r="L51" s="72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</row>
    <row r="52" spans="1:47" s="2" customFormat="1" ht="12" hidden="1" customHeight="1">
      <c r="A52" s="25"/>
      <c r="B52" s="26"/>
      <c r="C52" s="22" t="s">
        <v>22</v>
      </c>
      <c r="D52" s="25"/>
      <c r="E52" s="25"/>
      <c r="F52" s="21" t="str">
        <f>F12</f>
        <v>Město Zásmuky</v>
      </c>
      <c r="G52" s="25"/>
      <c r="H52" s="25"/>
      <c r="I52" s="22" t="s">
        <v>24</v>
      </c>
      <c r="J52" s="40" t="str">
        <f>IF(J12="","",J12)</f>
        <v>20. 5. 2016</v>
      </c>
      <c r="K52" s="25"/>
      <c r="L52" s="72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</row>
    <row r="53" spans="1:47" s="2" customFormat="1" ht="6.9" hidden="1" customHeight="1">
      <c r="A53" s="25"/>
      <c r="B53" s="26"/>
      <c r="C53" s="25"/>
      <c r="D53" s="25"/>
      <c r="E53" s="25"/>
      <c r="F53" s="25"/>
      <c r="G53" s="25"/>
      <c r="H53" s="25"/>
      <c r="I53" s="25"/>
      <c r="J53" s="25"/>
      <c r="K53" s="25"/>
      <c r="L53" s="72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</row>
    <row r="54" spans="1:47" s="2" customFormat="1" ht="25.65" hidden="1" customHeight="1">
      <c r="A54" s="25"/>
      <c r="B54" s="26"/>
      <c r="C54" s="22" t="s">
        <v>28</v>
      </c>
      <c r="D54" s="25"/>
      <c r="E54" s="25"/>
      <c r="F54" s="21" t="str">
        <f>E15</f>
        <v>Město Zásmuky</v>
      </c>
      <c r="G54" s="25"/>
      <c r="H54" s="25"/>
      <c r="I54" s="22" t="s">
        <v>34</v>
      </c>
      <c r="J54" s="23" t="str">
        <f>E21</f>
        <v>Bioanalytika CZ, s.r.o.</v>
      </c>
      <c r="K54" s="25"/>
      <c r="L54" s="72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</row>
    <row r="55" spans="1:47" s="2" customFormat="1" ht="15.15" hidden="1" customHeight="1">
      <c r="A55" s="25"/>
      <c r="B55" s="26"/>
      <c r="C55" s="22" t="s">
        <v>31</v>
      </c>
      <c r="D55" s="25"/>
      <c r="E55" s="25"/>
      <c r="F55" s="21" t="str">
        <f>IF(E18="","",E18)</f>
        <v>Společnost VZE &amp; FCC</v>
      </c>
      <c r="G55" s="25"/>
      <c r="H55" s="25"/>
      <c r="I55" s="22" t="s">
        <v>37</v>
      </c>
      <c r="J55" s="23" t="str">
        <f>E24</f>
        <v xml:space="preserve"> </v>
      </c>
      <c r="K55" s="25"/>
      <c r="L55" s="72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</row>
    <row r="56" spans="1:47" s="2" customFormat="1" ht="10.35" hidden="1" customHeight="1">
      <c r="A56" s="25"/>
      <c r="B56" s="26"/>
      <c r="C56" s="25"/>
      <c r="D56" s="25"/>
      <c r="E56" s="25"/>
      <c r="F56" s="25"/>
      <c r="G56" s="25"/>
      <c r="H56" s="25"/>
      <c r="I56" s="25"/>
      <c r="J56" s="25"/>
      <c r="K56" s="25"/>
      <c r="L56" s="72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</row>
    <row r="57" spans="1:47" s="2" customFormat="1" ht="29.25" hidden="1" customHeight="1">
      <c r="A57" s="25"/>
      <c r="B57" s="26"/>
      <c r="C57" s="86" t="s">
        <v>117</v>
      </c>
      <c r="D57" s="80"/>
      <c r="E57" s="80"/>
      <c r="F57" s="80"/>
      <c r="G57" s="80"/>
      <c r="H57" s="80"/>
      <c r="I57" s="80"/>
      <c r="J57" s="87" t="s">
        <v>118</v>
      </c>
      <c r="K57" s="80"/>
      <c r="L57" s="72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</row>
    <row r="58" spans="1:47" s="2" customFormat="1" ht="10.35" hidden="1" customHeight="1">
      <c r="A58" s="25"/>
      <c r="B58" s="26"/>
      <c r="C58" s="25"/>
      <c r="D58" s="25"/>
      <c r="E58" s="25"/>
      <c r="F58" s="25"/>
      <c r="G58" s="25"/>
      <c r="H58" s="25"/>
      <c r="I58" s="25"/>
      <c r="J58" s="25"/>
      <c r="K58" s="25"/>
      <c r="L58" s="72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</row>
    <row r="59" spans="1:47" s="2" customFormat="1" ht="22.8" hidden="1" customHeight="1">
      <c r="A59" s="25"/>
      <c r="B59" s="26"/>
      <c r="C59" s="88" t="s">
        <v>72</v>
      </c>
      <c r="D59" s="25"/>
      <c r="E59" s="25"/>
      <c r="F59" s="25"/>
      <c r="G59" s="25"/>
      <c r="H59" s="25"/>
      <c r="I59" s="25"/>
      <c r="J59" s="55">
        <f>J83</f>
        <v>390500</v>
      </c>
      <c r="K59" s="25"/>
      <c r="L59" s="72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U59" s="16" t="s">
        <v>119</v>
      </c>
    </row>
    <row r="60" spans="1:47" s="9" customFormat="1" ht="24.9" hidden="1" customHeight="1">
      <c r="B60" s="89"/>
      <c r="D60" s="90" t="s">
        <v>848</v>
      </c>
      <c r="E60" s="91"/>
      <c r="F60" s="91"/>
      <c r="G60" s="91"/>
      <c r="H60" s="91"/>
      <c r="I60" s="91"/>
      <c r="J60" s="92">
        <f>J84</f>
        <v>390500</v>
      </c>
      <c r="L60" s="89"/>
    </row>
    <row r="61" spans="1:47" s="10" customFormat="1" ht="19.95" hidden="1" customHeight="1">
      <c r="B61" s="93"/>
      <c r="D61" s="94" t="s">
        <v>849</v>
      </c>
      <c r="E61" s="95"/>
      <c r="F61" s="95"/>
      <c r="G61" s="95"/>
      <c r="H61" s="95"/>
      <c r="I61" s="95"/>
      <c r="J61" s="96">
        <f>J85</f>
        <v>281500</v>
      </c>
      <c r="L61" s="93"/>
    </row>
    <row r="62" spans="1:47" s="10" customFormat="1" ht="19.95" hidden="1" customHeight="1">
      <c r="B62" s="93"/>
      <c r="D62" s="94" t="s">
        <v>850</v>
      </c>
      <c r="E62" s="95"/>
      <c r="F62" s="95"/>
      <c r="G62" s="95"/>
      <c r="H62" s="95"/>
      <c r="I62" s="95"/>
      <c r="J62" s="96">
        <f>J99</f>
        <v>60000</v>
      </c>
      <c r="L62" s="93"/>
    </row>
    <row r="63" spans="1:47" s="10" customFormat="1" ht="19.95" hidden="1" customHeight="1">
      <c r="B63" s="93"/>
      <c r="D63" s="94" t="s">
        <v>851</v>
      </c>
      <c r="E63" s="95"/>
      <c r="F63" s="95"/>
      <c r="G63" s="95"/>
      <c r="H63" s="95"/>
      <c r="I63" s="95"/>
      <c r="J63" s="96">
        <f>J103</f>
        <v>49000</v>
      </c>
      <c r="L63" s="93"/>
    </row>
    <row r="64" spans="1:47" s="2" customFormat="1" ht="21.75" hidden="1" customHeight="1">
      <c r="A64" s="25"/>
      <c r="B64" s="26"/>
      <c r="C64" s="25"/>
      <c r="D64" s="25"/>
      <c r="E64" s="25"/>
      <c r="F64" s="25"/>
      <c r="G64" s="25"/>
      <c r="H64" s="25"/>
      <c r="I64" s="25"/>
      <c r="J64" s="25"/>
      <c r="K64" s="25"/>
      <c r="L64" s="72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</row>
    <row r="65" spans="1:31" s="2" customFormat="1" ht="6.9" hidden="1" customHeight="1">
      <c r="A65" s="25"/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72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</row>
    <row r="66" spans="1:31" hidden="1"/>
    <row r="67" spans="1:31" hidden="1"/>
    <row r="68" spans="1:31" hidden="1"/>
    <row r="69" spans="1:31" s="2" customFormat="1" ht="6.9" customHeight="1">
      <c r="A69" s="25"/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72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</row>
    <row r="70" spans="1:31" s="2" customFormat="1" ht="24.9" customHeight="1">
      <c r="A70" s="25"/>
      <c r="B70" s="26"/>
      <c r="C70" s="20" t="s">
        <v>127</v>
      </c>
      <c r="D70" s="25"/>
      <c r="E70" s="25"/>
      <c r="F70" s="25"/>
      <c r="G70" s="25"/>
      <c r="H70" s="25"/>
      <c r="I70" s="25"/>
      <c r="J70" s="25"/>
      <c r="K70" s="25"/>
      <c r="L70" s="72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</row>
    <row r="71" spans="1:31" s="2" customFormat="1" ht="6.9" customHeight="1">
      <c r="A71" s="25"/>
      <c r="B71" s="26"/>
      <c r="C71" s="25"/>
      <c r="D71" s="25"/>
      <c r="E71" s="25"/>
      <c r="F71" s="25"/>
      <c r="G71" s="25"/>
      <c r="H71" s="25"/>
      <c r="I71" s="25"/>
      <c r="J71" s="25"/>
      <c r="K71" s="25"/>
      <c r="L71" s="72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</row>
    <row r="72" spans="1:31" s="2" customFormat="1" ht="12" customHeight="1">
      <c r="A72" s="25"/>
      <c r="B72" s="26"/>
      <c r="C72" s="22" t="s">
        <v>15</v>
      </c>
      <c r="D72" s="25"/>
      <c r="E72" s="25"/>
      <c r="F72" s="25"/>
      <c r="G72" s="25"/>
      <c r="H72" s="25"/>
      <c r="I72" s="25"/>
      <c r="J72" s="25"/>
      <c r="K72" s="25"/>
      <c r="L72" s="72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</row>
    <row r="73" spans="1:31" s="2" customFormat="1" ht="23.25" customHeight="1">
      <c r="A73" s="25"/>
      <c r="B73" s="26"/>
      <c r="C73" s="25"/>
      <c r="D73" s="25"/>
      <c r="E73" s="400" t="str">
        <f>E7</f>
        <v>Nápravná opatření k odvrácení škod způsobených vlivem staré ekologické zátěže bývalé skládky Vlčí důl v k.ú. Zásmuky</v>
      </c>
      <c r="F73" s="401"/>
      <c r="G73" s="401"/>
      <c r="H73" s="401"/>
      <c r="I73" s="25"/>
      <c r="J73" s="25"/>
      <c r="K73" s="25"/>
      <c r="L73" s="72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</row>
    <row r="74" spans="1:31" s="2" customFormat="1" ht="12" customHeight="1">
      <c r="A74" s="25"/>
      <c r="B74" s="26"/>
      <c r="C74" s="22" t="s">
        <v>111</v>
      </c>
      <c r="D74" s="25"/>
      <c r="E74" s="25"/>
      <c r="F74" s="25"/>
      <c r="G74" s="25"/>
      <c r="H74" s="25"/>
      <c r="I74" s="25"/>
      <c r="J74" s="25"/>
      <c r="K74" s="25"/>
      <c r="L74" s="72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</row>
    <row r="75" spans="1:31" s="2" customFormat="1" ht="16.5" customHeight="1">
      <c r="A75" s="25"/>
      <c r="B75" s="26"/>
      <c r="C75" s="25"/>
      <c r="D75" s="25"/>
      <c r="E75" s="402" t="str">
        <f>E9</f>
        <v>VON - Vedlejší a ostatní náklady</v>
      </c>
      <c r="F75" s="403"/>
      <c r="G75" s="403"/>
      <c r="H75" s="403"/>
      <c r="I75" s="25"/>
      <c r="J75" s="25"/>
      <c r="K75" s="25"/>
      <c r="L75" s="72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</row>
    <row r="76" spans="1:31" s="2" customFormat="1" ht="6.9" customHeight="1">
      <c r="A76" s="25"/>
      <c r="B76" s="26"/>
      <c r="C76" s="25"/>
      <c r="D76" s="25"/>
      <c r="E76" s="25"/>
      <c r="F76" s="25"/>
      <c r="G76" s="25"/>
      <c r="H76" s="25"/>
      <c r="I76" s="25"/>
      <c r="J76" s="25"/>
      <c r="K76" s="25"/>
      <c r="L76" s="72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</row>
    <row r="77" spans="1:31" s="2" customFormat="1" ht="12" customHeight="1">
      <c r="A77" s="25"/>
      <c r="B77" s="26"/>
      <c r="C77" s="22" t="s">
        <v>22</v>
      </c>
      <c r="D77" s="25"/>
      <c r="E77" s="25"/>
      <c r="F77" s="21" t="str">
        <f>F12</f>
        <v>Město Zásmuky</v>
      </c>
      <c r="G77" s="25"/>
      <c r="H77" s="25"/>
      <c r="I77" s="22" t="s">
        <v>24</v>
      </c>
      <c r="J77" s="40" t="str">
        <f>IF(J12="","",J12)</f>
        <v>20. 5. 2016</v>
      </c>
      <c r="K77" s="25"/>
      <c r="L77" s="72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</row>
    <row r="78" spans="1:31" s="2" customFormat="1" ht="6.9" customHeight="1">
      <c r="A78" s="25"/>
      <c r="B78" s="26"/>
      <c r="C78" s="25"/>
      <c r="D78" s="25"/>
      <c r="E78" s="25"/>
      <c r="F78" s="25"/>
      <c r="G78" s="25"/>
      <c r="H78" s="25"/>
      <c r="I78" s="25"/>
      <c r="J78" s="25"/>
      <c r="K78" s="25"/>
      <c r="L78" s="72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</row>
    <row r="79" spans="1:31" s="2" customFormat="1" ht="25.65" customHeight="1">
      <c r="A79" s="25"/>
      <c r="B79" s="26"/>
      <c r="C79" s="22" t="s">
        <v>28</v>
      </c>
      <c r="D79" s="25"/>
      <c r="E79" s="25"/>
      <c r="F79" s="21" t="str">
        <f>E15</f>
        <v>Město Zásmuky</v>
      </c>
      <c r="G79" s="25"/>
      <c r="H79" s="25"/>
      <c r="I79" s="22" t="s">
        <v>34</v>
      </c>
      <c r="J79" s="23" t="str">
        <f>E21</f>
        <v>Bioanalytika CZ, s.r.o.</v>
      </c>
      <c r="K79" s="25"/>
      <c r="L79" s="72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</row>
    <row r="80" spans="1:31" s="2" customFormat="1" ht="15.15" customHeight="1">
      <c r="A80" s="25"/>
      <c r="B80" s="26"/>
      <c r="C80" s="22" t="s">
        <v>31</v>
      </c>
      <c r="D80" s="25"/>
      <c r="E80" s="25"/>
      <c r="F80" s="21" t="str">
        <f>IF(E18="","",E18)</f>
        <v>Společnost VZE &amp; FCC</v>
      </c>
      <c r="G80" s="25"/>
      <c r="H80" s="25"/>
      <c r="I80" s="22" t="s">
        <v>37</v>
      </c>
      <c r="J80" s="23" t="str">
        <f>E24</f>
        <v xml:space="preserve"> </v>
      </c>
      <c r="K80" s="25"/>
      <c r="L80" s="72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</row>
    <row r="81" spans="1:65" s="2" customFormat="1" ht="10.35" customHeight="1">
      <c r="A81" s="25"/>
      <c r="B81" s="26"/>
      <c r="C81" s="25"/>
      <c r="D81" s="25"/>
      <c r="E81" s="25"/>
      <c r="F81" s="25"/>
      <c r="G81" s="25"/>
      <c r="H81" s="25"/>
      <c r="I81" s="25"/>
      <c r="J81" s="25"/>
      <c r="K81" s="25"/>
      <c r="L81" s="72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</row>
    <row r="82" spans="1:65" s="11" customFormat="1" ht="29.25" customHeight="1">
      <c r="A82" s="97"/>
      <c r="B82" s="98"/>
      <c r="C82" s="99" t="s">
        <v>128</v>
      </c>
      <c r="D82" s="100" t="s">
        <v>59</v>
      </c>
      <c r="E82" s="100" t="s">
        <v>55</v>
      </c>
      <c r="F82" s="100" t="s">
        <v>56</v>
      </c>
      <c r="G82" s="100" t="s">
        <v>129</v>
      </c>
      <c r="H82" s="100" t="s">
        <v>130</v>
      </c>
      <c r="I82" s="100" t="s">
        <v>131</v>
      </c>
      <c r="J82" s="100" t="s">
        <v>118</v>
      </c>
      <c r="K82" s="101" t="s">
        <v>132</v>
      </c>
      <c r="L82" s="102"/>
      <c r="M82" s="47" t="s">
        <v>3</v>
      </c>
      <c r="N82" s="48" t="s">
        <v>44</v>
      </c>
      <c r="O82" s="48" t="s">
        <v>133</v>
      </c>
      <c r="P82" s="48" t="s">
        <v>134</v>
      </c>
      <c r="Q82" s="48" t="s">
        <v>135</v>
      </c>
      <c r="R82" s="48" t="s">
        <v>136</v>
      </c>
      <c r="S82" s="48" t="s">
        <v>137</v>
      </c>
      <c r="T82" s="49" t="s">
        <v>138</v>
      </c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</row>
    <row r="83" spans="1:65" s="2" customFormat="1" ht="22.8" customHeight="1">
      <c r="A83" s="25"/>
      <c r="B83" s="26"/>
      <c r="C83" s="54" t="s">
        <v>139</v>
      </c>
      <c r="D83" s="25"/>
      <c r="E83" s="25"/>
      <c r="F83" s="25"/>
      <c r="G83" s="25"/>
      <c r="H83" s="25"/>
      <c r="I83" s="25"/>
      <c r="J83" s="103">
        <f>BK83</f>
        <v>390500</v>
      </c>
      <c r="K83" s="25"/>
      <c r="L83" s="26"/>
      <c r="M83" s="50"/>
      <c r="N83" s="41"/>
      <c r="O83" s="51"/>
      <c r="P83" s="104">
        <f>P84</f>
        <v>0</v>
      </c>
      <c r="Q83" s="51"/>
      <c r="R83" s="104">
        <f>R84</f>
        <v>0</v>
      </c>
      <c r="S83" s="51"/>
      <c r="T83" s="105">
        <f>T84</f>
        <v>0</v>
      </c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T83" s="16" t="s">
        <v>73</v>
      </c>
      <c r="AU83" s="16" t="s">
        <v>119</v>
      </c>
      <c r="BK83" s="106">
        <f>BK84</f>
        <v>390500</v>
      </c>
    </row>
    <row r="84" spans="1:65" s="12" customFormat="1" ht="25.95" customHeight="1">
      <c r="B84" s="107"/>
      <c r="D84" s="108" t="s">
        <v>73</v>
      </c>
      <c r="E84" s="109" t="s">
        <v>852</v>
      </c>
      <c r="F84" s="109" t="s">
        <v>853</v>
      </c>
      <c r="J84" s="110">
        <f>BK84</f>
        <v>390500</v>
      </c>
      <c r="L84" s="107"/>
      <c r="M84" s="111"/>
      <c r="N84" s="112"/>
      <c r="O84" s="112"/>
      <c r="P84" s="113">
        <f>P85+P99+P103</f>
        <v>0</v>
      </c>
      <c r="Q84" s="112"/>
      <c r="R84" s="113">
        <f>R85+R99+R103</f>
        <v>0</v>
      </c>
      <c r="S84" s="112"/>
      <c r="T84" s="114">
        <f>T85+T99+T103</f>
        <v>0</v>
      </c>
      <c r="AR84" s="108" t="s">
        <v>169</v>
      </c>
      <c r="AT84" s="115" t="s">
        <v>73</v>
      </c>
      <c r="AU84" s="115" t="s">
        <v>74</v>
      </c>
      <c r="AY84" s="108" t="s">
        <v>142</v>
      </c>
      <c r="BK84" s="116">
        <f>BK85+BK99+BK103</f>
        <v>390500</v>
      </c>
    </row>
    <row r="85" spans="1:65" s="12" customFormat="1" ht="22.8" customHeight="1">
      <c r="B85" s="107"/>
      <c r="D85" s="108" t="s">
        <v>73</v>
      </c>
      <c r="E85" s="117" t="s">
        <v>854</v>
      </c>
      <c r="F85" s="117" t="s">
        <v>855</v>
      </c>
      <c r="J85" s="118">
        <f>BK85</f>
        <v>281500</v>
      </c>
      <c r="L85" s="107"/>
      <c r="M85" s="111"/>
      <c r="N85" s="112"/>
      <c r="O85" s="112"/>
      <c r="P85" s="113">
        <f>SUM(P86:P98)</f>
        <v>0</v>
      </c>
      <c r="Q85" s="112"/>
      <c r="R85" s="113">
        <f>SUM(R86:R98)</f>
        <v>0</v>
      </c>
      <c r="S85" s="112"/>
      <c r="T85" s="114">
        <f>SUM(T86:T98)</f>
        <v>0</v>
      </c>
      <c r="AR85" s="108" t="s">
        <v>169</v>
      </c>
      <c r="AT85" s="115" t="s">
        <v>73</v>
      </c>
      <c r="AU85" s="115" t="s">
        <v>21</v>
      </c>
      <c r="AY85" s="108" t="s">
        <v>142</v>
      </c>
      <c r="BK85" s="116">
        <f>SUM(BK86:BK98)</f>
        <v>281500</v>
      </c>
    </row>
    <row r="86" spans="1:65" s="2" customFormat="1" ht="21.75" customHeight="1">
      <c r="A86" s="25"/>
      <c r="B86" s="119"/>
      <c r="C86" s="120" t="s">
        <v>21</v>
      </c>
      <c r="D86" s="120" t="s">
        <v>144</v>
      </c>
      <c r="E86" s="121" t="s">
        <v>856</v>
      </c>
      <c r="F86" s="122" t="s">
        <v>857</v>
      </c>
      <c r="G86" s="123" t="s">
        <v>389</v>
      </c>
      <c r="H86" s="124">
        <v>1</v>
      </c>
      <c r="I86" s="125">
        <v>75000</v>
      </c>
      <c r="J86" s="125">
        <f>ROUND(I86*H86,2)</f>
        <v>75000</v>
      </c>
      <c r="K86" s="122" t="s">
        <v>858</v>
      </c>
      <c r="L86" s="26"/>
      <c r="M86" s="126" t="s">
        <v>3</v>
      </c>
      <c r="N86" s="127" t="s">
        <v>45</v>
      </c>
      <c r="O86" s="128">
        <v>0</v>
      </c>
      <c r="P86" s="128">
        <f>O86*H86</f>
        <v>0</v>
      </c>
      <c r="Q86" s="128">
        <v>0</v>
      </c>
      <c r="R86" s="128">
        <f>Q86*H86</f>
        <v>0</v>
      </c>
      <c r="S86" s="128">
        <v>0</v>
      </c>
      <c r="T86" s="129">
        <f>S86*H86</f>
        <v>0</v>
      </c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R86" s="130" t="s">
        <v>859</v>
      </c>
      <c r="AT86" s="130" t="s">
        <v>144</v>
      </c>
      <c r="AU86" s="130" t="s">
        <v>84</v>
      </c>
      <c r="AY86" s="16" t="s">
        <v>142</v>
      </c>
      <c r="BE86" s="131">
        <f>IF(N86="základní",J86,0)</f>
        <v>75000</v>
      </c>
      <c r="BF86" s="131">
        <f>IF(N86="snížená",J86,0)</f>
        <v>0</v>
      </c>
      <c r="BG86" s="131">
        <f>IF(N86="zákl. přenesená",J86,0)</f>
        <v>0</v>
      </c>
      <c r="BH86" s="131">
        <f>IF(N86="sníž. přenesená",J86,0)</f>
        <v>0</v>
      </c>
      <c r="BI86" s="131">
        <f>IF(N86="nulová",J86,0)</f>
        <v>0</v>
      </c>
      <c r="BJ86" s="16" t="s">
        <v>21</v>
      </c>
      <c r="BK86" s="131">
        <f>ROUND(I86*H86,2)</f>
        <v>75000</v>
      </c>
      <c r="BL86" s="16" t="s">
        <v>859</v>
      </c>
      <c r="BM86" s="130" t="s">
        <v>860</v>
      </c>
    </row>
    <row r="87" spans="1:65" s="2" customFormat="1" ht="48">
      <c r="A87" s="25"/>
      <c r="B87" s="26"/>
      <c r="C87" s="25"/>
      <c r="D87" s="132" t="s">
        <v>150</v>
      </c>
      <c r="E87" s="25"/>
      <c r="F87" s="133" t="s">
        <v>861</v>
      </c>
      <c r="G87" s="25"/>
      <c r="H87" s="25"/>
      <c r="I87" s="25"/>
      <c r="J87" s="25"/>
      <c r="K87" s="25"/>
      <c r="L87" s="26"/>
      <c r="M87" s="134"/>
      <c r="N87" s="135"/>
      <c r="O87" s="43"/>
      <c r="P87" s="43"/>
      <c r="Q87" s="43"/>
      <c r="R87" s="43"/>
      <c r="S87" s="43"/>
      <c r="T87" s="44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T87" s="16" t="s">
        <v>150</v>
      </c>
      <c r="AU87" s="16" t="s">
        <v>84</v>
      </c>
    </row>
    <row r="88" spans="1:65" s="2" customFormat="1" ht="21.75" customHeight="1">
      <c r="A88" s="25"/>
      <c r="B88" s="119"/>
      <c r="C88" s="120" t="s">
        <v>84</v>
      </c>
      <c r="D88" s="120" t="s">
        <v>144</v>
      </c>
      <c r="E88" s="121" t="s">
        <v>862</v>
      </c>
      <c r="F88" s="122" t="s">
        <v>863</v>
      </c>
      <c r="G88" s="123" t="s">
        <v>389</v>
      </c>
      <c r="H88" s="124">
        <v>1</v>
      </c>
      <c r="I88" s="125">
        <v>28700</v>
      </c>
      <c r="J88" s="125">
        <f>ROUND(I88*H88,2)</f>
        <v>28700</v>
      </c>
      <c r="K88" s="122" t="s">
        <v>858</v>
      </c>
      <c r="L88" s="26"/>
      <c r="M88" s="126" t="s">
        <v>3</v>
      </c>
      <c r="N88" s="127" t="s">
        <v>45</v>
      </c>
      <c r="O88" s="128">
        <v>0</v>
      </c>
      <c r="P88" s="128">
        <f>O88*H88</f>
        <v>0</v>
      </c>
      <c r="Q88" s="128">
        <v>0</v>
      </c>
      <c r="R88" s="128">
        <f>Q88*H88</f>
        <v>0</v>
      </c>
      <c r="S88" s="128">
        <v>0</v>
      </c>
      <c r="T88" s="129">
        <f>S88*H88</f>
        <v>0</v>
      </c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R88" s="130" t="s">
        <v>859</v>
      </c>
      <c r="AT88" s="130" t="s">
        <v>144</v>
      </c>
      <c r="AU88" s="130" t="s">
        <v>84</v>
      </c>
      <c r="AY88" s="16" t="s">
        <v>142</v>
      </c>
      <c r="BE88" s="131">
        <f>IF(N88="základní",J88,0)</f>
        <v>28700</v>
      </c>
      <c r="BF88" s="131">
        <f>IF(N88="snížená",J88,0)</f>
        <v>0</v>
      </c>
      <c r="BG88" s="131">
        <f>IF(N88="zákl. přenesená",J88,0)</f>
        <v>0</v>
      </c>
      <c r="BH88" s="131">
        <f>IF(N88="sníž. přenesená",J88,0)</f>
        <v>0</v>
      </c>
      <c r="BI88" s="131">
        <f>IF(N88="nulová",J88,0)</f>
        <v>0</v>
      </c>
      <c r="BJ88" s="16" t="s">
        <v>21</v>
      </c>
      <c r="BK88" s="131">
        <f>ROUND(I88*H88,2)</f>
        <v>28700</v>
      </c>
      <c r="BL88" s="16" t="s">
        <v>859</v>
      </c>
      <c r="BM88" s="130" t="s">
        <v>864</v>
      </c>
    </row>
    <row r="89" spans="1:65" s="2" customFormat="1" ht="19.2">
      <c r="A89" s="25"/>
      <c r="B89" s="26"/>
      <c r="C89" s="25"/>
      <c r="D89" s="132" t="s">
        <v>150</v>
      </c>
      <c r="E89" s="25"/>
      <c r="F89" s="133" t="s">
        <v>865</v>
      </c>
      <c r="G89" s="25"/>
      <c r="H89" s="25"/>
      <c r="I89" s="25"/>
      <c r="J89" s="25"/>
      <c r="K89" s="25"/>
      <c r="L89" s="26"/>
      <c r="M89" s="134"/>
      <c r="N89" s="135"/>
      <c r="O89" s="43"/>
      <c r="P89" s="43"/>
      <c r="Q89" s="43"/>
      <c r="R89" s="43"/>
      <c r="S89" s="43"/>
      <c r="T89" s="44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T89" s="16" t="s">
        <v>150</v>
      </c>
      <c r="AU89" s="16" t="s">
        <v>84</v>
      </c>
    </row>
    <row r="90" spans="1:65" s="2" customFormat="1" ht="21.75" customHeight="1">
      <c r="A90" s="25"/>
      <c r="B90" s="119"/>
      <c r="C90" s="120" t="s">
        <v>148</v>
      </c>
      <c r="D90" s="120" t="s">
        <v>144</v>
      </c>
      <c r="E90" s="121" t="s">
        <v>866</v>
      </c>
      <c r="F90" s="122" t="s">
        <v>867</v>
      </c>
      <c r="G90" s="123" t="s">
        <v>389</v>
      </c>
      <c r="H90" s="124">
        <v>1</v>
      </c>
      <c r="I90" s="125">
        <v>10000</v>
      </c>
      <c r="J90" s="125">
        <f>ROUND(I90*H90,2)</f>
        <v>10000</v>
      </c>
      <c r="K90" s="122" t="s">
        <v>858</v>
      </c>
      <c r="L90" s="26"/>
      <c r="M90" s="126" t="s">
        <v>3</v>
      </c>
      <c r="N90" s="127" t="s">
        <v>45</v>
      </c>
      <c r="O90" s="128">
        <v>0</v>
      </c>
      <c r="P90" s="128">
        <f>O90*H90</f>
        <v>0</v>
      </c>
      <c r="Q90" s="128">
        <v>0</v>
      </c>
      <c r="R90" s="128">
        <f>Q90*H90</f>
        <v>0</v>
      </c>
      <c r="S90" s="128">
        <v>0</v>
      </c>
      <c r="T90" s="129">
        <f>S90*H90</f>
        <v>0</v>
      </c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R90" s="130" t="s">
        <v>859</v>
      </c>
      <c r="AT90" s="130" t="s">
        <v>144</v>
      </c>
      <c r="AU90" s="130" t="s">
        <v>84</v>
      </c>
      <c r="AY90" s="16" t="s">
        <v>142</v>
      </c>
      <c r="BE90" s="131">
        <f>IF(N90="základní",J90,0)</f>
        <v>10000</v>
      </c>
      <c r="BF90" s="131">
        <f>IF(N90="snížená",J90,0)</f>
        <v>0</v>
      </c>
      <c r="BG90" s="131">
        <f>IF(N90="zákl. přenesená",J90,0)</f>
        <v>0</v>
      </c>
      <c r="BH90" s="131">
        <f>IF(N90="sníž. přenesená",J90,0)</f>
        <v>0</v>
      </c>
      <c r="BI90" s="131">
        <f>IF(N90="nulová",J90,0)</f>
        <v>0</v>
      </c>
      <c r="BJ90" s="16" t="s">
        <v>21</v>
      </c>
      <c r="BK90" s="131">
        <f>ROUND(I90*H90,2)</f>
        <v>10000</v>
      </c>
      <c r="BL90" s="16" t="s">
        <v>859</v>
      </c>
      <c r="BM90" s="130" t="s">
        <v>868</v>
      </c>
    </row>
    <row r="91" spans="1:65" s="2" customFormat="1" ht="21.75" customHeight="1">
      <c r="A91" s="25"/>
      <c r="B91" s="119"/>
      <c r="C91" s="120" t="s">
        <v>159</v>
      </c>
      <c r="D91" s="120" t="s">
        <v>144</v>
      </c>
      <c r="E91" s="121" t="s">
        <v>869</v>
      </c>
      <c r="F91" s="122" t="s">
        <v>870</v>
      </c>
      <c r="G91" s="123" t="s">
        <v>389</v>
      </c>
      <c r="H91" s="124">
        <v>1</v>
      </c>
      <c r="I91" s="125">
        <v>27800</v>
      </c>
      <c r="J91" s="125">
        <f>ROUND(I91*H91,2)</f>
        <v>27800</v>
      </c>
      <c r="K91" s="122" t="s">
        <v>858</v>
      </c>
      <c r="L91" s="26"/>
      <c r="M91" s="126" t="s">
        <v>3</v>
      </c>
      <c r="N91" s="127" t="s">
        <v>45</v>
      </c>
      <c r="O91" s="128">
        <v>0</v>
      </c>
      <c r="P91" s="128">
        <f>O91*H91</f>
        <v>0</v>
      </c>
      <c r="Q91" s="128">
        <v>0</v>
      </c>
      <c r="R91" s="128">
        <f>Q91*H91</f>
        <v>0</v>
      </c>
      <c r="S91" s="128">
        <v>0</v>
      </c>
      <c r="T91" s="129">
        <f>S91*H91</f>
        <v>0</v>
      </c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R91" s="130" t="s">
        <v>859</v>
      </c>
      <c r="AT91" s="130" t="s">
        <v>144</v>
      </c>
      <c r="AU91" s="130" t="s">
        <v>84</v>
      </c>
      <c r="AY91" s="16" t="s">
        <v>142</v>
      </c>
      <c r="BE91" s="131">
        <f>IF(N91="základní",J91,0)</f>
        <v>27800</v>
      </c>
      <c r="BF91" s="131">
        <f>IF(N91="snížená",J91,0)</f>
        <v>0</v>
      </c>
      <c r="BG91" s="131">
        <f>IF(N91="zákl. přenesená",J91,0)</f>
        <v>0</v>
      </c>
      <c r="BH91" s="131">
        <f>IF(N91="sníž. přenesená",J91,0)</f>
        <v>0</v>
      </c>
      <c r="BI91" s="131">
        <f>IF(N91="nulová",J91,0)</f>
        <v>0</v>
      </c>
      <c r="BJ91" s="16" t="s">
        <v>21</v>
      </c>
      <c r="BK91" s="131">
        <f>ROUND(I91*H91,2)</f>
        <v>27800</v>
      </c>
      <c r="BL91" s="16" t="s">
        <v>859</v>
      </c>
      <c r="BM91" s="130" t="s">
        <v>871</v>
      </c>
    </row>
    <row r="92" spans="1:65" s="2" customFormat="1" ht="21.75" customHeight="1">
      <c r="A92" s="25"/>
      <c r="B92" s="119"/>
      <c r="C92" s="120" t="s">
        <v>169</v>
      </c>
      <c r="D92" s="120" t="s">
        <v>144</v>
      </c>
      <c r="E92" s="121" t="s">
        <v>872</v>
      </c>
      <c r="F92" s="122" t="s">
        <v>873</v>
      </c>
      <c r="G92" s="123" t="s">
        <v>389</v>
      </c>
      <c r="H92" s="124">
        <v>1</v>
      </c>
      <c r="I92" s="125">
        <v>55000</v>
      </c>
      <c r="J92" s="125">
        <f>ROUND(I92*H92,2)</f>
        <v>55000</v>
      </c>
      <c r="K92" s="122" t="s">
        <v>858</v>
      </c>
      <c r="L92" s="26"/>
      <c r="M92" s="126" t="s">
        <v>3</v>
      </c>
      <c r="N92" s="127" t="s">
        <v>45</v>
      </c>
      <c r="O92" s="128">
        <v>0</v>
      </c>
      <c r="P92" s="128">
        <f>O92*H92</f>
        <v>0</v>
      </c>
      <c r="Q92" s="128">
        <v>0</v>
      </c>
      <c r="R92" s="128">
        <f>Q92*H92</f>
        <v>0</v>
      </c>
      <c r="S92" s="128">
        <v>0</v>
      </c>
      <c r="T92" s="129">
        <f>S92*H92</f>
        <v>0</v>
      </c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R92" s="130" t="s">
        <v>859</v>
      </c>
      <c r="AT92" s="130" t="s">
        <v>144</v>
      </c>
      <c r="AU92" s="130" t="s">
        <v>84</v>
      </c>
      <c r="AY92" s="16" t="s">
        <v>142</v>
      </c>
      <c r="BE92" s="131">
        <f>IF(N92="základní",J92,0)</f>
        <v>55000</v>
      </c>
      <c r="BF92" s="131">
        <f>IF(N92="snížená",J92,0)</f>
        <v>0</v>
      </c>
      <c r="BG92" s="131">
        <f>IF(N92="zákl. přenesená",J92,0)</f>
        <v>0</v>
      </c>
      <c r="BH92" s="131">
        <f>IF(N92="sníž. přenesená",J92,0)</f>
        <v>0</v>
      </c>
      <c r="BI92" s="131">
        <f>IF(N92="nulová",J92,0)</f>
        <v>0</v>
      </c>
      <c r="BJ92" s="16" t="s">
        <v>21</v>
      </c>
      <c r="BK92" s="131">
        <f>ROUND(I92*H92,2)</f>
        <v>55000</v>
      </c>
      <c r="BL92" s="16" t="s">
        <v>859</v>
      </c>
      <c r="BM92" s="130" t="s">
        <v>874</v>
      </c>
    </row>
    <row r="93" spans="1:65" s="2" customFormat="1" ht="21.75" customHeight="1">
      <c r="A93" s="25"/>
      <c r="B93" s="119"/>
      <c r="C93" s="120" t="s">
        <v>174</v>
      </c>
      <c r="D93" s="120" t="s">
        <v>144</v>
      </c>
      <c r="E93" s="121" t="s">
        <v>875</v>
      </c>
      <c r="F93" s="122" t="s">
        <v>876</v>
      </c>
      <c r="G93" s="123" t="s">
        <v>389</v>
      </c>
      <c r="H93" s="124">
        <v>1</v>
      </c>
      <c r="I93" s="125">
        <v>35000</v>
      </c>
      <c r="J93" s="125">
        <f>ROUND(I93*H93,2)</f>
        <v>35000</v>
      </c>
      <c r="K93" s="122" t="s">
        <v>858</v>
      </c>
      <c r="L93" s="26"/>
      <c r="M93" s="126" t="s">
        <v>3</v>
      </c>
      <c r="N93" s="127" t="s">
        <v>45</v>
      </c>
      <c r="O93" s="128">
        <v>0</v>
      </c>
      <c r="P93" s="128">
        <f>O93*H93</f>
        <v>0</v>
      </c>
      <c r="Q93" s="128">
        <v>0</v>
      </c>
      <c r="R93" s="128">
        <f>Q93*H93</f>
        <v>0</v>
      </c>
      <c r="S93" s="128">
        <v>0</v>
      </c>
      <c r="T93" s="129">
        <f>S93*H93</f>
        <v>0</v>
      </c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R93" s="130" t="s">
        <v>859</v>
      </c>
      <c r="AT93" s="130" t="s">
        <v>144</v>
      </c>
      <c r="AU93" s="130" t="s">
        <v>84</v>
      </c>
      <c r="AY93" s="16" t="s">
        <v>142</v>
      </c>
      <c r="BE93" s="131">
        <f>IF(N93="základní",J93,0)</f>
        <v>35000</v>
      </c>
      <c r="BF93" s="131">
        <f>IF(N93="snížená",J93,0)</f>
        <v>0</v>
      </c>
      <c r="BG93" s="131">
        <f>IF(N93="zákl. přenesená",J93,0)</f>
        <v>0</v>
      </c>
      <c r="BH93" s="131">
        <f>IF(N93="sníž. přenesená",J93,0)</f>
        <v>0</v>
      </c>
      <c r="BI93" s="131">
        <f>IF(N93="nulová",J93,0)</f>
        <v>0</v>
      </c>
      <c r="BJ93" s="16" t="s">
        <v>21</v>
      </c>
      <c r="BK93" s="131">
        <f>ROUND(I93*H93,2)</f>
        <v>35000</v>
      </c>
      <c r="BL93" s="16" t="s">
        <v>859</v>
      </c>
      <c r="BM93" s="130" t="s">
        <v>877</v>
      </c>
    </row>
    <row r="94" spans="1:65" s="2" customFormat="1" ht="28.8">
      <c r="A94" s="25"/>
      <c r="B94" s="26"/>
      <c r="C94" s="25"/>
      <c r="D94" s="132" t="s">
        <v>150</v>
      </c>
      <c r="E94" s="25"/>
      <c r="F94" s="133" t="s">
        <v>878</v>
      </c>
      <c r="G94" s="25"/>
      <c r="H94" s="25"/>
      <c r="I94" s="25"/>
      <c r="J94" s="25"/>
      <c r="K94" s="25"/>
      <c r="L94" s="26"/>
      <c r="M94" s="134"/>
      <c r="N94" s="135"/>
      <c r="O94" s="43"/>
      <c r="P94" s="43"/>
      <c r="Q94" s="43"/>
      <c r="R94" s="43"/>
      <c r="S94" s="43"/>
      <c r="T94" s="44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T94" s="16" t="s">
        <v>150</v>
      </c>
      <c r="AU94" s="16" t="s">
        <v>84</v>
      </c>
    </row>
    <row r="95" spans="1:65" s="2" customFormat="1" ht="21.75" customHeight="1">
      <c r="A95" s="25"/>
      <c r="B95" s="119"/>
      <c r="C95" s="120" t="s">
        <v>179</v>
      </c>
      <c r="D95" s="120" t="s">
        <v>144</v>
      </c>
      <c r="E95" s="121" t="s">
        <v>879</v>
      </c>
      <c r="F95" s="122" t="s">
        <v>880</v>
      </c>
      <c r="G95" s="123" t="s">
        <v>389</v>
      </c>
      <c r="H95" s="124">
        <v>1</v>
      </c>
      <c r="I95" s="125">
        <v>15000</v>
      </c>
      <c r="J95" s="125">
        <f>ROUND(I95*H95,2)</f>
        <v>15000</v>
      </c>
      <c r="K95" s="122" t="s">
        <v>858</v>
      </c>
      <c r="L95" s="26"/>
      <c r="M95" s="126" t="s">
        <v>3</v>
      </c>
      <c r="N95" s="127" t="s">
        <v>45</v>
      </c>
      <c r="O95" s="128">
        <v>0</v>
      </c>
      <c r="P95" s="128">
        <f>O95*H95</f>
        <v>0</v>
      </c>
      <c r="Q95" s="128">
        <v>0</v>
      </c>
      <c r="R95" s="128">
        <f>Q95*H95</f>
        <v>0</v>
      </c>
      <c r="S95" s="128">
        <v>0</v>
      </c>
      <c r="T95" s="129">
        <f>S95*H95</f>
        <v>0</v>
      </c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R95" s="130" t="s">
        <v>859</v>
      </c>
      <c r="AT95" s="130" t="s">
        <v>144</v>
      </c>
      <c r="AU95" s="130" t="s">
        <v>84</v>
      </c>
      <c r="AY95" s="16" t="s">
        <v>142</v>
      </c>
      <c r="BE95" s="131">
        <f>IF(N95="základní",J95,0)</f>
        <v>15000</v>
      </c>
      <c r="BF95" s="131">
        <f>IF(N95="snížená",J95,0)</f>
        <v>0</v>
      </c>
      <c r="BG95" s="131">
        <f>IF(N95="zákl. přenesená",J95,0)</f>
        <v>0</v>
      </c>
      <c r="BH95" s="131">
        <f>IF(N95="sníž. přenesená",J95,0)</f>
        <v>0</v>
      </c>
      <c r="BI95" s="131">
        <f>IF(N95="nulová",J95,0)</f>
        <v>0</v>
      </c>
      <c r="BJ95" s="16" t="s">
        <v>21</v>
      </c>
      <c r="BK95" s="131">
        <f>ROUND(I95*H95,2)</f>
        <v>15000</v>
      </c>
      <c r="BL95" s="16" t="s">
        <v>859</v>
      </c>
      <c r="BM95" s="130" t="s">
        <v>881</v>
      </c>
    </row>
    <row r="96" spans="1:65" s="2" customFormat="1" ht="28.8">
      <c r="A96" s="25"/>
      <c r="B96" s="26"/>
      <c r="C96" s="25"/>
      <c r="D96" s="132" t="s">
        <v>150</v>
      </c>
      <c r="E96" s="25"/>
      <c r="F96" s="133" t="s">
        <v>882</v>
      </c>
      <c r="G96" s="25"/>
      <c r="H96" s="25"/>
      <c r="I96" s="25"/>
      <c r="J96" s="25"/>
      <c r="K96" s="25"/>
      <c r="L96" s="26"/>
      <c r="M96" s="134"/>
      <c r="N96" s="135"/>
      <c r="O96" s="43"/>
      <c r="P96" s="43"/>
      <c r="Q96" s="43"/>
      <c r="R96" s="43"/>
      <c r="S96" s="43"/>
      <c r="T96" s="44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T96" s="16" t="s">
        <v>150</v>
      </c>
      <c r="AU96" s="16" t="s">
        <v>84</v>
      </c>
    </row>
    <row r="97" spans="1:65" s="2" customFormat="1" ht="21.75" customHeight="1">
      <c r="A97" s="25"/>
      <c r="B97" s="119"/>
      <c r="C97" s="120" t="s">
        <v>185</v>
      </c>
      <c r="D97" s="120" t="s">
        <v>144</v>
      </c>
      <c r="E97" s="121" t="s">
        <v>883</v>
      </c>
      <c r="F97" s="122" t="s">
        <v>884</v>
      </c>
      <c r="G97" s="123" t="s">
        <v>389</v>
      </c>
      <c r="H97" s="124">
        <v>1</v>
      </c>
      <c r="I97" s="125">
        <v>20000</v>
      </c>
      <c r="J97" s="125">
        <f>ROUND(I97*H97,2)</f>
        <v>20000</v>
      </c>
      <c r="K97" s="122" t="s">
        <v>858</v>
      </c>
      <c r="L97" s="26"/>
      <c r="M97" s="126" t="s">
        <v>3</v>
      </c>
      <c r="N97" s="127" t="s">
        <v>45</v>
      </c>
      <c r="O97" s="128">
        <v>0</v>
      </c>
      <c r="P97" s="128">
        <f>O97*H97</f>
        <v>0</v>
      </c>
      <c r="Q97" s="128">
        <v>0</v>
      </c>
      <c r="R97" s="128">
        <f>Q97*H97</f>
        <v>0</v>
      </c>
      <c r="S97" s="128">
        <v>0</v>
      </c>
      <c r="T97" s="129">
        <f>S97*H97</f>
        <v>0</v>
      </c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R97" s="130" t="s">
        <v>859</v>
      </c>
      <c r="AT97" s="130" t="s">
        <v>144</v>
      </c>
      <c r="AU97" s="130" t="s">
        <v>84</v>
      </c>
      <c r="AY97" s="16" t="s">
        <v>142</v>
      </c>
      <c r="BE97" s="131">
        <f>IF(N97="základní",J97,0)</f>
        <v>20000</v>
      </c>
      <c r="BF97" s="131">
        <f>IF(N97="snížená",J97,0)</f>
        <v>0</v>
      </c>
      <c r="BG97" s="131">
        <f>IF(N97="zákl. přenesená",J97,0)</f>
        <v>0</v>
      </c>
      <c r="BH97" s="131">
        <f>IF(N97="sníž. přenesená",J97,0)</f>
        <v>0</v>
      </c>
      <c r="BI97" s="131">
        <f>IF(N97="nulová",J97,0)</f>
        <v>0</v>
      </c>
      <c r="BJ97" s="16" t="s">
        <v>21</v>
      </c>
      <c r="BK97" s="131">
        <f>ROUND(I97*H97,2)</f>
        <v>20000</v>
      </c>
      <c r="BL97" s="16" t="s">
        <v>859</v>
      </c>
      <c r="BM97" s="130" t="s">
        <v>885</v>
      </c>
    </row>
    <row r="98" spans="1:65" s="2" customFormat="1" ht="21.75" customHeight="1">
      <c r="A98" s="25"/>
      <c r="B98" s="119"/>
      <c r="C98" s="120" t="s">
        <v>190</v>
      </c>
      <c r="D98" s="120" t="s">
        <v>144</v>
      </c>
      <c r="E98" s="121" t="s">
        <v>886</v>
      </c>
      <c r="F98" s="122" t="s">
        <v>887</v>
      </c>
      <c r="G98" s="123" t="s">
        <v>389</v>
      </c>
      <c r="H98" s="124">
        <v>1</v>
      </c>
      <c r="I98" s="125">
        <v>15000</v>
      </c>
      <c r="J98" s="125">
        <f>ROUND(I98*H98,2)</f>
        <v>15000</v>
      </c>
      <c r="K98" s="122" t="s">
        <v>858</v>
      </c>
      <c r="L98" s="26"/>
      <c r="M98" s="126" t="s">
        <v>3</v>
      </c>
      <c r="N98" s="127" t="s">
        <v>45</v>
      </c>
      <c r="O98" s="128">
        <v>0</v>
      </c>
      <c r="P98" s="128">
        <f>O98*H98</f>
        <v>0</v>
      </c>
      <c r="Q98" s="128">
        <v>0</v>
      </c>
      <c r="R98" s="128">
        <f>Q98*H98</f>
        <v>0</v>
      </c>
      <c r="S98" s="128">
        <v>0</v>
      </c>
      <c r="T98" s="129">
        <f>S98*H98</f>
        <v>0</v>
      </c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R98" s="130" t="s">
        <v>859</v>
      </c>
      <c r="AT98" s="130" t="s">
        <v>144</v>
      </c>
      <c r="AU98" s="130" t="s">
        <v>84</v>
      </c>
      <c r="AY98" s="16" t="s">
        <v>142</v>
      </c>
      <c r="BE98" s="131">
        <f>IF(N98="základní",J98,0)</f>
        <v>15000</v>
      </c>
      <c r="BF98" s="131">
        <f>IF(N98="snížená",J98,0)</f>
        <v>0</v>
      </c>
      <c r="BG98" s="131">
        <f>IF(N98="zákl. přenesená",J98,0)</f>
        <v>0</v>
      </c>
      <c r="BH98" s="131">
        <f>IF(N98="sníž. přenesená",J98,0)</f>
        <v>0</v>
      </c>
      <c r="BI98" s="131">
        <f>IF(N98="nulová",J98,0)</f>
        <v>0</v>
      </c>
      <c r="BJ98" s="16" t="s">
        <v>21</v>
      </c>
      <c r="BK98" s="131">
        <f>ROUND(I98*H98,2)</f>
        <v>15000</v>
      </c>
      <c r="BL98" s="16" t="s">
        <v>859</v>
      </c>
      <c r="BM98" s="130" t="s">
        <v>888</v>
      </c>
    </row>
    <row r="99" spans="1:65" s="12" customFormat="1" ht="22.8" customHeight="1">
      <c r="B99" s="107"/>
      <c r="D99" s="108" t="s">
        <v>73</v>
      </c>
      <c r="E99" s="117" t="s">
        <v>889</v>
      </c>
      <c r="F99" s="117" t="s">
        <v>890</v>
      </c>
      <c r="J99" s="118">
        <f>BK99</f>
        <v>60000</v>
      </c>
      <c r="L99" s="107"/>
      <c r="M99" s="111"/>
      <c r="N99" s="112"/>
      <c r="O99" s="112"/>
      <c r="P99" s="113">
        <f>SUM(P100:P102)</f>
        <v>0</v>
      </c>
      <c r="Q99" s="112"/>
      <c r="R99" s="113">
        <f>SUM(R100:R102)</f>
        <v>0</v>
      </c>
      <c r="S99" s="112"/>
      <c r="T99" s="114">
        <f>SUM(T100:T102)</f>
        <v>0</v>
      </c>
      <c r="AR99" s="108" t="s">
        <v>169</v>
      </c>
      <c r="AT99" s="115" t="s">
        <v>73</v>
      </c>
      <c r="AU99" s="115" t="s">
        <v>21</v>
      </c>
      <c r="AY99" s="108" t="s">
        <v>142</v>
      </c>
      <c r="BK99" s="116">
        <f>SUM(BK100:BK102)</f>
        <v>60000</v>
      </c>
    </row>
    <row r="100" spans="1:65" s="2" customFormat="1" ht="33" customHeight="1">
      <c r="A100" s="25"/>
      <c r="B100" s="119"/>
      <c r="C100" s="120" t="s">
        <v>26</v>
      </c>
      <c r="D100" s="120" t="s">
        <v>144</v>
      </c>
      <c r="E100" s="121" t="s">
        <v>891</v>
      </c>
      <c r="F100" s="122" t="s">
        <v>892</v>
      </c>
      <c r="G100" s="123" t="s">
        <v>389</v>
      </c>
      <c r="H100" s="124">
        <v>1</v>
      </c>
      <c r="I100" s="125">
        <v>35000</v>
      </c>
      <c r="J100" s="125">
        <f>ROUND(I100*H100,2)</f>
        <v>35000</v>
      </c>
      <c r="K100" s="122" t="s">
        <v>858</v>
      </c>
      <c r="L100" s="26"/>
      <c r="M100" s="126" t="s">
        <v>3</v>
      </c>
      <c r="N100" s="127" t="s">
        <v>45</v>
      </c>
      <c r="O100" s="128">
        <v>0</v>
      </c>
      <c r="P100" s="128">
        <f>O100*H100</f>
        <v>0</v>
      </c>
      <c r="Q100" s="128">
        <v>0</v>
      </c>
      <c r="R100" s="128">
        <f>Q100*H100</f>
        <v>0</v>
      </c>
      <c r="S100" s="128">
        <v>0</v>
      </c>
      <c r="T100" s="129">
        <f>S100*H100</f>
        <v>0</v>
      </c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R100" s="130" t="s">
        <v>859</v>
      </c>
      <c r="AT100" s="130" t="s">
        <v>144</v>
      </c>
      <c r="AU100" s="130" t="s">
        <v>84</v>
      </c>
      <c r="AY100" s="16" t="s">
        <v>142</v>
      </c>
      <c r="BE100" s="131">
        <f>IF(N100="základní",J100,0)</f>
        <v>35000</v>
      </c>
      <c r="BF100" s="131">
        <f>IF(N100="snížená",J100,0)</f>
        <v>0</v>
      </c>
      <c r="BG100" s="131">
        <f>IF(N100="zákl. přenesená",J100,0)</f>
        <v>0</v>
      </c>
      <c r="BH100" s="131">
        <f>IF(N100="sníž. přenesená",J100,0)</f>
        <v>0</v>
      </c>
      <c r="BI100" s="131">
        <f>IF(N100="nulová",J100,0)</f>
        <v>0</v>
      </c>
      <c r="BJ100" s="16" t="s">
        <v>21</v>
      </c>
      <c r="BK100" s="131">
        <f>ROUND(I100*H100,2)</f>
        <v>35000</v>
      </c>
      <c r="BL100" s="16" t="s">
        <v>859</v>
      </c>
      <c r="BM100" s="130" t="s">
        <v>893</v>
      </c>
    </row>
    <row r="101" spans="1:65" s="2" customFormat="1" ht="48">
      <c r="A101" s="25"/>
      <c r="B101" s="26"/>
      <c r="C101" s="25"/>
      <c r="D101" s="132" t="s">
        <v>150</v>
      </c>
      <c r="E101" s="25"/>
      <c r="F101" s="133" t="s">
        <v>894</v>
      </c>
      <c r="G101" s="25"/>
      <c r="H101" s="25"/>
      <c r="I101" s="25"/>
      <c r="J101" s="25"/>
      <c r="K101" s="25"/>
      <c r="L101" s="26"/>
      <c r="M101" s="134"/>
      <c r="N101" s="135"/>
      <c r="O101" s="43"/>
      <c r="P101" s="43"/>
      <c r="Q101" s="43"/>
      <c r="R101" s="43"/>
      <c r="S101" s="43"/>
      <c r="T101" s="44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T101" s="16" t="s">
        <v>150</v>
      </c>
      <c r="AU101" s="16" t="s">
        <v>84</v>
      </c>
    </row>
    <row r="102" spans="1:65" s="2" customFormat="1" ht="21.75" customHeight="1">
      <c r="A102" s="25"/>
      <c r="B102" s="119"/>
      <c r="C102" s="120" t="s">
        <v>213</v>
      </c>
      <c r="D102" s="120" t="s">
        <v>144</v>
      </c>
      <c r="E102" s="121" t="s">
        <v>895</v>
      </c>
      <c r="F102" s="122" t="s">
        <v>896</v>
      </c>
      <c r="G102" s="123" t="s">
        <v>389</v>
      </c>
      <c r="H102" s="124">
        <v>1</v>
      </c>
      <c r="I102" s="125">
        <v>25000</v>
      </c>
      <c r="J102" s="125">
        <f>ROUND(I102*H102,2)</f>
        <v>25000</v>
      </c>
      <c r="K102" s="122" t="s">
        <v>858</v>
      </c>
      <c r="L102" s="26"/>
      <c r="M102" s="126" t="s">
        <v>3</v>
      </c>
      <c r="N102" s="127" t="s">
        <v>45</v>
      </c>
      <c r="O102" s="128">
        <v>0</v>
      </c>
      <c r="P102" s="128">
        <f>O102*H102</f>
        <v>0</v>
      </c>
      <c r="Q102" s="128">
        <v>0</v>
      </c>
      <c r="R102" s="128">
        <f>Q102*H102</f>
        <v>0</v>
      </c>
      <c r="S102" s="128">
        <v>0</v>
      </c>
      <c r="T102" s="129">
        <f>S102*H102</f>
        <v>0</v>
      </c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R102" s="130" t="s">
        <v>859</v>
      </c>
      <c r="AT102" s="130" t="s">
        <v>144</v>
      </c>
      <c r="AU102" s="130" t="s">
        <v>84</v>
      </c>
      <c r="AY102" s="16" t="s">
        <v>142</v>
      </c>
      <c r="BE102" s="131">
        <f>IF(N102="základní",J102,0)</f>
        <v>25000</v>
      </c>
      <c r="BF102" s="131">
        <f>IF(N102="snížená",J102,0)</f>
        <v>0</v>
      </c>
      <c r="BG102" s="131">
        <f>IF(N102="zákl. přenesená",J102,0)</f>
        <v>0</v>
      </c>
      <c r="BH102" s="131">
        <f>IF(N102="sníž. přenesená",J102,0)</f>
        <v>0</v>
      </c>
      <c r="BI102" s="131">
        <f>IF(N102="nulová",J102,0)</f>
        <v>0</v>
      </c>
      <c r="BJ102" s="16" t="s">
        <v>21</v>
      </c>
      <c r="BK102" s="131">
        <f>ROUND(I102*H102,2)</f>
        <v>25000</v>
      </c>
      <c r="BL102" s="16" t="s">
        <v>859</v>
      </c>
      <c r="BM102" s="130" t="s">
        <v>897</v>
      </c>
    </row>
    <row r="103" spans="1:65" s="12" customFormat="1" ht="22.8" customHeight="1">
      <c r="B103" s="107"/>
      <c r="D103" s="108" t="s">
        <v>73</v>
      </c>
      <c r="E103" s="117" t="s">
        <v>898</v>
      </c>
      <c r="F103" s="117" t="s">
        <v>899</v>
      </c>
      <c r="J103" s="118">
        <f>BK103</f>
        <v>49000</v>
      </c>
      <c r="L103" s="107"/>
      <c r="M103" s="111"/>
      <c r="N103" s="112"/>
      <c r="O103" s="112"/>
      <c r="P103" s="113">
        <f>SUM(P104:P105)</f>
        <v>0</v>
      </c>
      <c r="Q103" s="112"/>
      <c r="R103" s="113">
        <f>SUM(R104:R105)</f>
        <v>0</v>
      </c>
      <c r="S103" s="112"/>
      <c r="T103" s="114">
        <f>SUM(T104:T105)</f>
        <v>0</v>
      </c>
      <c r="AR103" s="108" t="s">
        <v>169</v>
      </c>
      <c r="AT103" s="115" t="s">
        <v>73</v>
      </c>
      <c r="AU103" s="115" t="s">
        <v>21</v>
      </c>
      <c r="AY103" s="108" t="s">
        <v>142</v>
      </c>
      <c r="BK103" s="116">
        <f>SUM(BK104:BK105)</f>
        <v>49000</v>
      </c>
    </row>
    <row r="104" spans="1:65" s="2" customFormat="1" ht="21.75" customHeight="1">
      <c r="A104" s="25"/>
      <c r="B104" s="119"/>
      <c r="C104" s="120" t="s">
        <v>207</v>
      </c>
      <c r="D104" s="120" t="s">
        <v>144</v>
      </c>
      <c r="E104" s="121" t="s">
        <v>900</v>
      </c>
      <c r="F104" s="122" t="s">
        <v>901</v>
      </c>
      <c r="G104" s="123" t="s">
        <v>389</v>
      </c>
      <c r="H104" s="124">
        <v>1</v>
      </c>
      <c r="I104" s="125">
        <v>49000</v>
      </c>
      <c r="J104" s="125">
        <f>ROUND(I104*H104,2)</f>
        <v>49000</v>
      </c>
      <c r="K104" s="122" t="s">
        <v>858</v>
      </c>
      <c r="L104" s="26"/>
      <c r="M104" s="126" t="s">
        <v>3</v>
      </c>
      <c r="N104" s="127" t="s">
        <v>45</v>
      </c>
      <c r="O104" s="128">
        <v>0</v>
      </c>
      <c r="P104" s="128">
        <f>O104*H104</f>
        <v>0</v>
      </c>
      <c r="Q104" s="128">
        <v>0</v>
      </c>
      <c r="R104" s="128">
        <f>Q104*H104</f>
        <v>0</v>
      </c>
      <c r="S104" s="128">
        <v>0</v>
      </c>
      <c r="T104" s="129">
        <f>S104*H104</f>
        <v>0</v>
      </c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R104" s="130" t="s">
        <v>859</v>
      </c>
      <c r="AT104" s="130" t="s">
        <v>144</v>
      </c>
      <c r="AU104" s="130" t="s">
        <v>84</v>
      </c>
      <c r="AY104" s="16" t="s">
        <v>142</v>
      </c>
      <c r="BE104" s="131">
        <f>IF(N104="základní",J104,0)</f>
        <v>49000</v>
      </c>
      <c r="BF104" s="131">
        <f>IF(N104="snížená",J104,0)</f>
        <v>0</v>
      </c>
      <c r="BG104" s="131">
        <f>IF(N104="zákl. přenesená",J104,0)</f>
        <v>0</v>
      </c>
      <c r="BH104" s="131">
        <f>IF(N104="sníž. přenesená",J104,0)</f>
        <v>0</v>
      </c>
      <c r="BI104" s="131">
        <f>IF(N104="nulová",J104,0)</f>
        <v>0</v>
      </c>
      <c r="BJ104" s="16" t="s">
        <v>21</v>
      </c>
      <c r="BK104" s="131">
        <f>ROUND(I104*H104,2)</f>
        <v>49000</v>
      </c>
      <c r="BL104" s="16" t="s">
        <v>859</v>
      </c>
      <c r="BM104" s="130" t="s">
        <v>902</v>
      </c>
    </row>
    <row r="105" spans="1:65" s="2" customFormat="1" ht="86.4">
      <c r="A105" s="25"/>
      <c r="B105" s="26"/>
      <c r="C105" s="25"/>
      <c r="D105" s="132" t="s">
        <v>150</v>
      </c>
      <c r="E105" s="25"/>
      <c r="F105" s="133" t="s">
        <v>903</v>
      </c>
      <c r="G105" s="25"/>
      <c r="H105" s="25"/>
      <c r="I105" s="25"/>
      <c r="J105" s="25"/>
      <c r="K105" s="25"/>
      <c r="L105" s="26"/>
      <c r="M105" s="169"/>
      <c r="N105" s="170"/>
      <c r="O105" s="171"/>
      <c r="P105" s="171"/>
      <c r="Q105" s="171"/>
      <c r="R105" s="171"/>
      <c r="S105" s="171"/>
      <c r="T105" s="172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T105" s="16" t="s">
        <v>150</v>
      </c>
      <c r="AU105" s="16" t="s">
        <v>84</v>
      </c>
    </row>
    <row r="106" spans="1:65" s="2" customFormat="1" ht="6.9" customHeight="1">
      <c r="A106" s="25"/>
      <c r="B106" s="34"/>
      <c r="C106" s="35"/>
      <c r="D106" s="35"/>
      <c r="E106" s="35"/>
      <c r="F106" s="35"/>
      <c r="G106" s="35"/>
      <c r="H106" s="35"/>
      <c r="I106" s="35"/>
      <c r="J106" s="35"/>
      <c r="K106" s="35"/>
      <c r="L106" s="26"/>
      <c r="M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</row>
  </sheetData>
  <autoFilter ref="C82:K105"/>
  <mergeCells count="8">
    <mergeCell ref="E73:H73"/>
    <mergeCell ref="E75:H75"/>
    <mergeCell ref="L2:V2"/>
    <mergeCell ref="E7:H7"/>
    <mergeCell ref="E9:H9"/>
    <mergeCell ref="E27:H27"/>
    <mergeCell ref="E48:H48"/>
    <mergeCell ref="E50:H50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18</vt:i4>
      </vt:variant>
    </vt:vector>
  </HeadingPairs>
  <TitlesOfParts>
    <vt:vector size="27" baseType="lpstr">
      <vt:lpstr>Rekapitulace stavby</vt:lpstr>
      <vt:lpstr>SO 01 - SO 01 - Uzavření ...</vt:lpstr>
      <vt:lpstr>SO 02 - SO 02  Podzemní t...</vt:lpstr>
      <vt:lpstr>SO 03 - SO 03  Sanace pod...</vt:lpstr>
      <vt:lpstr>SO 04 - SO 04  Stavebně s...</vt:lpstr>
      <vt:lpstr>SO 05 - SO 05  Dobudování...</vt:lpstr>
      <vt:lpstr>SO 06 - SO 06 Úprava přík...</vt:lpstr>
      <vt:lpstr>SO 07 - Sled a řízení prací</vt:lpstr>
      <vt:lpstr>VON - Vedlejší a ostatní ...</vt:lpstr>
      <vt:lpstr>'Rekapitulace stavby'!Názvy_tisku</vt:lpstr>
      <vt:lpstr>'SO 01 - SO 01 - Uzavření ...'!Názvy_tisku</vt:lpstr>
      <vt:lpstr>'SO 02 - SO 02  Podzemní t...'!Názvy_tisku</vt:lpstr>
      <vt:lpstr>'SO 03 - SO 03  Sanace pod...'!Názvy_tisku</vt:lpstr>
      <vt:lpstr>'SO 04 - SO 04  Stavebně s...'!Názvy_tisku</vt:lpstr>
      <vt:lpstr>'SO 05 - SO 05  Dobudování...'!Názvy_tisku</vt:lpstr>
      <vt:lpstr>'SO 06 - SO 06 Úprava přík...'!Názvy_tisku</vt:lpstr>
      <vt:lpstr>'SO 07 - Sled a řízení prací'!Názvy_tisku</vt:lpstr>
      <vt:lpstr>'VON - Vedlejší a ostatní ...'!Názvy_tisku</vt:lpstr>
      <vt:lpstr>'Rekapitulace stavby'!Oblast_tisku</vt:lpstr>
      <vt:lpstr>'SO 01 - SO 01 - Uzavření ...'!Oblast_tisku</vt:lpstr>
      <vt:lpstr>'SO 02 - SO 02  Podzemní t...'!Oblast_tisku</vt:lpstr>
      <vt:lpstr>'SO 03 - SO 03  Sanace pod...'!Oblast_tisku</vt:lpstr>
      <vt:lpstr>'SO 04 - SO 04  Stavebně s...'!Oblast_tisku</vt:lpstr>
      <vt:lpstr>'SO 05 - SO 05  Dobudování...'!Oblast_tisku</vt:lpstr>
      <vt:lpstr>'SO 06 - SO 06 Úprava přík...'!Oblast_tisku</vt:lpstr>
      <vt:lpstr>'SO 07 - Sled a řízení prací'!Oblast_tisku</vt:lpstr>
      <vt:lpstr>'VON - Vedlejší a ostatní ...'!Oblast_tisku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Kořínek</dc:creator>
  <cp:lastModifiedBy>michalkova</cp:lastModifiedBy>
  <dcterms:created xsi:type="dcterms:W3CDTF">2020-07-07T12:19:26Z</dcterms:created>
  <dcterms:modified xsi:type="dcterms:W3CDTF">2020-07-13T13:13:11Z</dcterms:modified>
</cp:coreProperties>
</file>