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T:\Ekonomika_Hana_M\602Desktop\Skříň1\ZM 2020\"/>
    </mc:Choice>
  </mc:AlternateContent>
  <bookViews>
    <workbookView xWindow="0" yWindow="0" windowWidth="17256" windowHeight="6612" firstSheet="3" activeTab="3"/>
  </bookViews>
  <sheets>
    <sheet name="Rekapitulace stavby" sheetId="1" r:id="rId1"/>
    <sheet name="SO 01 - SO 01 - Uzavření ..." sheetId="2" r:id="rId2"/>
    <sheet name="SO 02 - SO 02  Podzemní t..." sheetId="3" r:id="rId3"/>
    <sheet name="SO 03 - SO 03  Sanace pod..." sheetId="4" r:id="rId4"/>
    <sheet name="SO 04 - SO 04  Stavebně s..." sheetId="5" r:id="rId5"/>
    <sheet name="SO 05 - SO 05  Dobudování..." sheetId="6" r:id="rId6"/>
    <sheet name="SO 06 - SO 06 Úprava přík..." sheetId="7" r:id="rId7"/>
    <sheet name="SO 07 - Sled a řízení prací" sheetId="8" r:id="rId8"/>
    <sheet name="VON - Vedlejší a ostatní ..." sheetId="9" r:id="rId9"/>
  </sheets>
  <definedNames>
    <definedName name="_xlnm._FilterDatabase" localSheetId="1" hidden="1">'SO 01 - SO 01 - Uzavření ...'!$C$85:$K$161</definedName>
    <definedName name="_xlnm._FilterDatabase" localSheetId="2" hidden="1">'SO 02 - SO 02  Podzemní t...'!$C$84:$K$129</definedName>
    <definedName name="_xlnm._FilterDatabase" localSheetId="3" hidden="1">'SO 03 - SO 03  Sanace pod...'!$C$82:$K$120</definedName>
    <definedName name="_xlnm._FilterDatabase" localSheetId="4" hidden="1">'SO 04 - SO 04  Stavebně s...'!$C$88:$K$140</definedName>
    <definedName name="_xlnm._FilterDatabase" localSheetId="5" hidden="1">'SO 05 - SO 05  Dobudování...'!$C$84:$K$126</definedName>
    <definedName name="_xlnm._FilterDatabase" localSheetId="6" hidden="1">'SO 06 - SO 06 Úprava přík...'!$C$86:$K$201</definedName>
    <definedName name="_xlnm._FilterDatabase" localSheetId="7" hidden="1">'SO 07 - Sled a řízení prací'!$C$80:$K$99</definedName>
    <definedName name="_xlnm._FilterDatabase" localSheetId="8" hidden="1">'VON - Vedlejší a ostatní ...'!$C$82:$K$105</definedName>
    <definedName name="_xlnm.Print_Titles" localSheetId="0">'Rekapitulace stavby'!$52:$52</definedName>
    <definedName name="_xlnm.Print_Titles" localSheetId="1">'SO 01 - SO 01 - Uzavření ...'!$85:$85</definedName>
    <definedName name="_xlnm.Print_Titles" localSheetId="2">'SO 02 - SO 02  Podzemní t...'!$84:$84</definedName>
    <definedName name="_xlnm.Print_Titles" localSheetId="3">'SO 03 - SO 03  Sanace pod...'!$82:$82</definedName>
    <definedName name="_xlnm.Print_Titles" localSheetId="4">'SO 04 - SO 04  Stavebně s...'!$88:$88</definedName>
    <definedName name="_xlnm.Print_Titles" localSheetId="5">'SO 05 - SO 05  Dobudování...'!$84:$84</definedName>
    <definedName name="_xlnm.Print_Titles" localSheetId="6">'SO 06 - SO 06 Úprava přík...'!$86:$86</definedName>
    <definedName name="_xlnm.Print_Titles" localSheetId="7">'SO 07 - Sled a řízení prací'!$80:$80</definedName>
    <definedName name="_xlnm.Print_Titles" localSheetId="8">'VON - Vedlejší a ostatní ...'!$82:$82</definedName>
    <definedName name="_xlnm.Print_Area" localSheetId="0">'Rekapitulace stavby'!$B$3:$DB$64</definedName>
    <definedName name="_xlnm.Print_Area" localSheetId="1">'SO 01 - SO 01 - Uzavření ...'!$C$73:$K$161</definedName>
    <definedName name="_xlnm.Print_Area" localSheetId="2">'SO 02 - SO 02  Podzemní t...'!$B$71:$CC$130</definedName>
    <definedName name="_xlnm.Print_Area" localSheetId="3">'SO 03 - SO 03  Sanace pod...'!$B$69:$CC$121</definedName>
    <definedName name="_xlnm.Print_Area" localSheetId="4">'SO 04 - SO 04  Stavebně s...'!$C$76:$K$140</definedName>
    <definedName name="_xlnm.Print_Area" localSheetId="5">'SO 05 - SO 05  Dobudování...'!$C$72:$K$126</definedName>
    <definedName name="_xlnm.Print_Area" localSheetId="6">'SO 06 - SO 06 Úprava přík...'!$C$74:$K$201</definedName>
    <definedName name="_xlnm.Print_Area" localSheetId="7">'SO 07 - Sled a řízení prací'!$C$68:$K$99</definedName>
    <definedName name="_xlnm.Print_Area" localSheetId="8">'VON - Vedlejší a ostatní ...'!$C$70:$K$105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A35" i="1" l="1"/>
  <c r="DA29" i="1"/>
  <c r="DA26" i="1"/>
  <c r="DA54" i="1"/>
  <c r="DA62" i="1"/>
  <c r="DA61" i="1"/>
  <c r="DA60" i="1"/>
  <c r="DA59" i="1"/>
  <c r="DA58" i="1"/>
  <c r="DA57" i="1"/>
  <c r="DA56" i="1"/>
  <c r="DA55" i="1"/>
  <c r="CA109" i="4"/>
  <c r="CB109" i="4" s="1"/>
  <c r="CB106" i="4"/>
  <c r="CB107" i="4"/>
  <c r="CA106" i="4"/>
  <c r="CA102" i="4"/>
  <c r="CA99" i="4"/>
  <c r="CA88" i="4"/>
  <c r="CB88" i="4" s="1"/>
  <c r="CA90" i="4"/>
  <c r="CB90" i="4" s="1"/>
  <c r="CA92" i="4"/>
  <c r="CB92" i="4" s="1"/>
  <c r="CA93" i="4"/>
  <c r="CB93" i="4" s="1"/>
  <c r="CA94" i="4"/>
  <c r="CB94" i="4" s="1"/>
  <c r="CB96" i="4"/>
  <c r="CB99" i="4"/>
  <c r="CA101" i="4"/>
  <c r="CB101" i="4" s="1"/>
  <c r="CB102" i="4"/>
  <c r="CA103" i="4"/>
  <c r="CB103" i="4" s="1"/>
  <c r="CA105" i="4"/>
  <c r="CB105" i="4" s="1"/>
  <c r="CA110" i="4"/>
  <c r="CB110" i="4"/>
  <c r="CA111" i="4"/>
  <c r="CB111" i="4" s="1"/>
  <c r="CA114" i="4"/>
  <c r="CB114" i="4" s="1"/>
  <c r="CA118" i="4"/>
  <c r="CB118" i="4" s="1"/>
  <c r="CA120" i="4"/>
  <c r="CB120" i="4" s="1"/>
  <c r="CB86" i="4"/>
  <c r="CA86" i="4"/>
  <c r="CB85" i="3"/>
  <c r="CB125" i="3"/>
  <c r="CB90" i="3"/>
  <c r="CB93" i="3"/>
  <c r="CB95" i="3"/>
  <c r="CB97" i="3"/>
  <c r="CA99" i="3"/>
  <c r="CB99" i="3"/>
  <c r="CA101" i="3"/>
  <c r="CB101" i="3"/>
  <c r="CA104" i="3"/>
  <c r="CB104" i="3"/>
  <c r="CA107" i="3"/>
  <c r="CB107" i="3"/>
  <c r="CA110" i="3"/>
  <c r="CB110" i="3"/>
  <c r="CA113" i="3"/>
  <c r="CB113" i="3"/>
  <c r="CA116" i="3"/>
  <c r="CB116" i="3"/>
  <c r="CA117" i="3"/>
  <c r="CB117" i="3"/>
  <c r="CA119" i="3"/>
  <c r="CB119" i="3"/>
  <c r="CA124" i="3"/>
  <c r="CB124" i="3"/>
  <c r="CA127" i="3"/>
  <c r="CB127" i="3"/>
  <c r="CA128" i="3"/>
  <c r="CB128" i="3"/>
  <c r="CB88" i="3"/>
  <c r="CA88" i="3"/>
  <c r="CB83" i="4" l="1"/>
  <c r="J37" i="9"/>
  <c r="J36" i="9"/>
  <c r="AY62" i="1"/>
  <c r="J35" i="9"/>
  <c r="AX62" i="1" s="1"/>
  <c r="BI104" i="9"/>
  <c r="BH104" i="9"/>
  <c r="BG104" i="9"/>
  <c r="BF104" i="9"/>
  <c r="T104" i="9"/>
  <c r="T103" i="9"/>
  <c r="R104" i="9"/>
  <c r="R103" i="9" s="1"/>
  <c r="P104" i="9"/>
  <c r="P103" i="9" s="1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8" i="9"/>
  <c r="BH88" i="9"/>
  <c r="BG88" i="9"/>
  <c r="BF88" i="9"/>
  <c r="T88" i="9"/>
  <c r="R88" i="9"/>
  <c r="P88" i="9"/>
  <c r="BI86" i="9"/>
  <c r="BH86" i="9"/>
  <c r="BG86" i="9"/>
  <c r="BF86" i="9"/>
  <c r="T86" i="9"/>
  <c r="R86" i="9"/>
  <c r="P86" i="9"/>
  <c r="F80" i="9"/>
  <c r="J79" i="9"/>
  <c r="F79" i="9"/>
  <c r="F77" i="9"/>
  <c r="E75" i="9"/>
  <c r="F55" i="9"/>
  <c r="J54" i="9"/>
  <c r="F54" i="9"/>
  <c r="F52" i="9"/>
  <c r="E50" i="9"/>
  <c r="J24" i="9"/>
  <c r="E24" i="9"/>
  <c r="J80" i="9" s="1"/>
  <c r="J23" i="9"/>
  <c r="J12" i="9"/>
  <c r="J77" i="9"/>
  <c r="E7" i="9"/>
  <c r="E73" i="9"/>
  <c r="J37" i="8"/>
  <c r="J36" i="8"/>
  <c r="AY61" i="1" s="1"/>
  <c r="J35" i="8"/>
  <c r="AX61" i="1" s="1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BI84" i="8"/>
  <c r="BH84" i="8"/>
  <c r="BG84" i="8"/>
  <c r="BF84" i="8"/>
  <c r="T84" i="8"/>
  <c r="R84" i="8"/>
  <c r="P84" i="8"/>
  <c r="F78" i="8"/>
  <c r="J77" i="8"/>
  <c r="F77" i="8"/>
  <c r="F75" i="8"/>
  <c r="E73" i="8"/>
  <c r="F55" i="8"/>
  <c r="J54" i="8"/>
  <c r="F54" i="8"/>
  <c r="F52" i="8"/>
  <c r="E50" i="8"/>
  <c r="J24" i="8"/>
  <c r="E24" i="8"/>
  <c r="J78" i="8" s="1"/>
  <c r="J23" i="8"/>
  <c r="J12" i="8"/>
  <c r="J75" i="8"/>
  <c r="E7" i="8"/>
  <c r="E71" i="8" s="1"/>
  <c r="J37" i="7"/>
  <c r="J36" i="7"/>
  <c r="AY60" i="1" s="1"/>
  <c r="J35" i="7"/>
  <c r="AX60" i="1" s="1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3" i="7"/>
  <c r="BH163" i="7"/>
  <c r="BG163" i="7"/>
  <c r="BF163" i="7"/>
  <c r="T163" i="7"/>
  <c r="R163" i="7"/>
  <c r="P163" i="7"/>
  <c r="BI159" i="7"/>
  <c r="BH159" i="7"/>
  <c r="BG159" i="7"/>
  <c r="BF159" i="7"/>
  <c r="T159" i="7"/>
  <c r="R159" i="7"/>
  <c r="P159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39" i="7"/>
  <c r="BH139" i="7"/>
  <c r="BG139" i="7"/>
  <c r="BF139" i="7"/>
  <c r="T139" i="7"/>
  <c r="T138" i="7"/>
  <c r="R139" i="7"/>
  <c r="R138" i="7" s="1"/>
  <c r="P139" i="7"/>
  <c r="P138" i="7" s="1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0" i="7"/>
  <c r="BH120" i="7"/>
  <c r="BG120" i="7"/>
  <c r="BF120" i="7"/>
  <c r="T120" i="7"/>
  <c r="R120" i="7"/>
  <c r="P120" i="7"/>
  <c r="BI116" i="7"/>
  <c r="BH116" i="7"/>
  <c r="BG116" i="7"/>
  <c r="BF116" i="7"/>
  <c r="T116" i="7"/>
  <c r="R116" i="7"/>
  <c r="P116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2" i="7"/>
  <c r="BH102" i="7"/>
  <c r="BG102" i="7"/>
  <c r="BF102" i="7"/>
  <c r="T102" i="7"/>
  <c r="R102" i="7"/>
  <c r="P102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BI90" i="7"/>
  <c r="BH90" i="7"/>
  <c r="BG90" i="7"/>
  <c r="BF90" i="7"/>
  <c r="T90" i="7"/>
  <c r="R90" i="7"/>
  <c r="P90" i="7"/>
  <c r="F84" i="7"/>
  <c r="J83" i="7"/>
  <c r="F83" i="7"/>
  <c r="F81" i="7"/>
  <c r="E79" i="7"/>
  <c r="F55" i="7"/>
  <c r="J54" i="7"/>
  <c r="F54" i="7"/>
  <c r="F52" i="7"/>
  <c r="E50" i="7"/>
  <c r="J24" i="7"/>
  <c r="E24" i="7"/>
  <c r="J84" i="7"/>
  <c r="J23" i="7"/>
  <c r="J12" i="7"/>
  <c r="J81" i="7" s="1"/>
  <c r="E7" i="7"/>
  <c r="E48" i="7" s="1"/>
  <c r="J37" i="6"/>
  <c r="J36" i="6"/>
  <c r="AY59" i="1"/>
  <c r="J35" i="6"/>
  <c r="AX59" i="1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0" i="6"/>
  <c r="BH90" i="6"/>
  <c r="BG90" i="6"/>
  <c r="BF90" i="6"/>
  <c r="T90" i="6"/>
  <c r="T89" i="6"/>
  <c r="R90" i="6"/>
  <c r="R89" i="6" s="1"/>
  <c r="P90" i="6"/>
  <c r="P89" i="6"/>
  <c r="BI88" i="6"/>
  <c r="BH88" i="6"/>
  <c r="BG88" i="6"/>
  <c r="BF88" i="6"/>
  <c r="T88" i="6"/>
  <c r="T87" i="6"/>
  <c r="T86" i="6" s="1"/>
  <c r="R88" i="6"/>
  <c r="R87" i="6" s="1"/>
  <c r="P88" i="6"/>
  <c r="P87" i="6"/>
  <c r="P86" i="6" s="1"/>
  <c r="F82" i="6"/>
  <c r="J81" i="6"/>
  <c r="F81" i="6"/>
  <c r="F79" i="6"/>
  <c r="E77" i="6"/>
  <c r="F55" i="6"/>
  <c r="J54" i="6"/>
  <c r="F54" i="6"/>
  <c r="F52" i="6"/>
  <c r="E50" i="6"/>
  <c r="J24" i="6"/>
  <c r="E24" i="6"/>
  <c r="J55" i="6"/>
  <c r="J23" i="6"/>
  <c r="J12" i="6"/>
  <c r="J79" i="6" s="1"/>
  <c r="E7" i="6"/>
  <c r="E48" i="6" s="1"/>
  <c r="J37" i="5"/>
  <c r="J36" i="5"/>
  <c r="AY58" i="1"/>
  <c r="J35" i="5"/>
  <c r="AX58" i="1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T113" i="5" s="1"/>
  <c r="T112" i="5" s="1"/>
  <c r="R114" i="5"/>
  <c r="R113" i="5"/>
  <c r="R112" i="5" s="1"/>
  <c r="P114" i="5"/>
  <c r="P113" i="5" s="1"/>
  <c r="P112" i="5" s="1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T99" i="5" s="1"/>
  <c r="R100" i="5"/>
  <c r="R99" i="5" s="1"/>
  <c r="P100" i="5"/>
  <c r="P99" i="5" s="1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F86" i="5"/>
  <c r="J85" i="5"/>
  <c r="F85" i="5"/>
  <c r="F83" i="5"/>
  <c r="E81" i="5"/>
  <c r="F55" i="5"/>
  <c r="J54" i="5"/>
  <c r="F54" i="5"/>
  <c r="F52" i="5"/>
  <c r="E50" i="5"/>
  <c r="J24" i="5"/>
  <c r="E24" i="5"/>
  <c r="J86" i="5" s="1"/>
  <c r="J23" i="5"/>
  <c r="J12" i="5"/>
  <c r="J83" i="5" s="1"/>
  <c r="E7" i="5"/>
  <c r="E79" i="5"/>
  <c r="J37" i="4"/>
  <c r="J36" i="4"/>
  <c r="AY57" i="1" s="1"/>
  <c r="J35" i="4"/>
  <c r="AX57" i="1" s="1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T113" i="4" s="1"/>
  <c r="R114" i="4"/>
  <c r="R113" i="4" s="1"/>
  <c r="P114" i="4"/>
  <c r="P113" i="4" s="1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F80" i="4"/>
  <c r="J79" i="4"/>
  <c r="F79" i="4"/>
  <c r="F77" i="4"/>
  <c r="E75" i="4"/>
  <c r="F55" i="4"/>
  <c r="J54" i="4"/>
  <c r="F54" i="4"/>
  <c r="F52" i="4"/>
  <c r="E50" i="4"/>
  <c r="J24" i="4"/>
  <c r="E24" i="4"/>
  <c r="J55" i="4" s="1"/>
  <c r="J23" i="4"/>
  <c r="J12" i="4"/>
  <c r="J52" i="4" s="1"/>
  <c r="E7" i="4"/>
  <c r="E73" i="4" s="1"/>
  <c r="J37" i="3"/>
  <c r="J36" i="3"/>
  <c r="AY56" i="1"/>
  <c r="J35" i="3"/>
  <c r="AX56" i="1" s="1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F82" i="3"/>
  <c r="J81" i="3"/>
  <c r="F81" i="3"/>
  <c r="F79" i="3"/>
  <c r="E77" i="3"/>
  <c r="F55" i="3"/>
  <c r="J54" i="3"/>
  <c r="F54" i="3"/>
  <c r="F52" i="3"/>
  <c r="E50" i="3"/>
  <c r="J24" i="3"/>
  <c r="E24" i="3"/>
  <c r="J82" i="3" s="1"/>
  <c r="J23" i="3"/>
  <c r="J12" i="3"/>
  <c r="J79" i="3"/>
  <c r="E7" i="3"/>
  <c r="E75" i="3" s="1"/>
  <c r="J37" i="2"/>
  <c r="J36" i="2"/>
  <c r="AY55" i="1" s="1"/>
  <c r="J35" i="2"/>
  <c r="AX55" i="1" s="1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T129" i="2" s="1"/>
  <c r="R130" i="2"/>
  <c r="R129" i="2" s="1"/>
  <c r="P130" i="2"/>
  <c r="P129" i="2" s="1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F83" i="2"/>
  <c r="J82" i="2"/>
  <c r="F82" i="2"/>
  <c r="F80" i="2"/>
  <c r="E78" i="2"/>
  <c r="F55" i="2"/>
  <c r="J54" i="2"/>
  <c r="F54" i="2"/>
  <c r="F52" i="2"/>
  <c r="E50" i="2"/>
  <c r="J24" i="2"/>
  <c r="E24" i="2"/>
  <c r="J55" i="2" s="1"/>
  <c r="J23" i="2"/>
  <c r="J12" i="2"/>
  <c r="J80" i="2" s="1"/>
  <c r="E7" i="2"/>
  <c r="E48" i="2"/>
  <c r="L50" i="1"/>
  <c r="AM50" i="1"/>
  <c r="AM49" i="1"/>
  <c r="L49" i="1"/>
  <c r="AM47" i="1"/>
  <c r="L47" i="1"/>
  <c r="L45" i="1"/>
  <c r="L44" i="1"/>
  <c r="BK90" i="3"/>
  <c r="J88" i="3"/>
  <c r="BK160" i="2"/>
  <c r="BK159" i="2"/>
  <c r="BK155" i="2"/>
  <c r="J151" i="2"/>
  <c r="J143" i="2"/>
  <c r="BK141" i="2"/>
  <c r="J139" i="2"/>
  <c r="J138" i="2"/>
  <c r="J137" i="2"/>
  <c r="J133" i="2"/>
  <c r="J130" i="2"/>
  <c r="J127" i="2"/>
  <c r="J126" i="2"/>
  <c r="BK124" i="2"/>
  <c r="J122" i="2"/>
  <c r="BK120" i="2"/>
  <c r="J118" i="2"/>
  <c r="BK116" i="2"/>
  <c r="BK111" i="2"/>
  <c r="J109" i="2"/>
  <c r="J107" i="2"/>
  <c r="J105" i="2"/>
  <c r="BK101" i="2"/>
  <c r="J99" i="2"/>
  <c r="J94" i="2"/>
  <c r="BK92" i="2"/>
  <c r="AS54" i="1"/>
  <c r="BK104" i="9"/>
  <c r="BK102" i="9"/>
  <c r="J102" i="9"/>
  <c r="BK100" i="9"/>
  <c r="J100" i="9"/>
  <c r="BK98" i="9"/>
  <c r="J98" i="9"/>
  <c r="J97" i="9"/>
  <c r="J95" i="9"/>
  <c r="J93" i="9"/>
  <c r="BK92" i="9"/>
  <c r="J91" i="9"/>
  <c r="BK90" i="9"/>
  <c r="BK88" i="9"/>
  <c r="BK86" i="9"/>
  <c r="BK99" i="8"/>
  <c r="J97" i="8"/>
  <c r="J96" i="8"/>
  <c r="J94" i="8"/>
  <c r="J93" i="8"/>
  <c r="BK92" i="8"/>
  <c r="BK91" i="8"/>
  <c r="BK90" i="8"/>
  <c r="J89" i="8"/>
  <c r="J88" i="8"/>
  <c r="BK87" i="8"/>
  <c r="BK86" i="8"/>
  <c r="J84" i="8"/>
  <c r="J198" i="7"/>
  <c r="J196" i="7"/>
  <c r="J194" i="7"/>
  <c r="J191" i="7"/>
  <c r="J189" i="7"/>
  <c r="J187" i="7"/>
  <c r="BK183" i="7"/>
  <c r="BK179" i="7"/>
  <c r="J175" i="7"/>
  <c r="J171" i="7"/>
  <c r="J170" i="7"/>
  <c r="BK167" i="7"/>
  <c r="J163" i="7"/>
  <c r="J159" i="7"/>
  <c r="BK153" i="7"/>
  <c r="BK151" i="7"/>
  <c r="BK149" i="7"/>
  <c r="J145" i="7"/>
  <c r="J139" i="7"/>
  <c r="BK133" i="7"/>
  <c r="BK130" i="7"/>
  <c r="BK128" i="7"/>
  <c r="J127" i="7"/>
  <c r="BK124" i="7"/>
  <c r="J120" i="7"/>
  <c r="BK116" i="7"/>
  <c r="BK114" i="7"/>
  <c r="BK110" i="7"/>
  <c r="J108" i="7"/>
  <c r="BK106" i="7"/>
  <c r="BK102" i="7"/>
  <c r="BK100" i="7"/>
  <c r="BK98" i="7"/>
  <c r="BK94" i="7"/>
  <c r="J90" i="7"/>
  <c r="BK126" i="6"/>
  <c r="J125" i="6"/>
  <c r="J123" i="6"/>
  <c r="J121" i="6"/>
  <c r="BK119" i="6"/>
  <c r="J119" i="6"/>
  <c r="BK117" i="6"/>
  <c r="BK115" i="6"/>
  <c r="BK113" i="6"/>
  <c r="BK112" i="6"/>
  <c r="J110" i="6"/>
  <c r="BK108" i="6"/>
  <c r="J106" i="6"/>
  <c r="BK104" i="6"/>
  <c r="J102" i="6"/>
  <c r="BK101" i="6"/>
  <c r="BK99" i="6"/>
  <c r="J98" i="6"/>
  <c r="J97" i="6"/>
  <c r="J96" i="6"/>
  <c r="J94" i="6"/>
  <c r="J90" i="6"/>
  <c r="J88" i="6"/>
  <c r="J139" i="5"/>
  <c r="BK137" i="5"/>
  <c r="J135" i="5"/>
  <c r="BK134" i="5"/>
  <c r="BK132" i="5"/>
  <c r="BK131" i="5"/>
  <c r="J129" i="5"/>
  <c r="BK127" i="5"/>
  <c r="J125" i="5"/>
  <c r="J123" i="5"/>
  <c r="BK121" i="5"/>
  <c r="J118" i="5"/>
  <c r="J117" i="5"/>
  <c r="J114" i="5"/>
  <c r="J111" i="5"/>
  <c r="BK110" i="5"/>
  <c r="J108" i="5"/>
  <c r="BK106" i="5"/>
  <c r="BK103" i="5"/>
  <c r="J100" i="5"/>
  <c r="J95" i="5"/>
  <c r="BK92" i="5"/>
  <c r="BK120" i="4"/>
  <c r="BK118" i="4"/>
  <c r="J114" i="4"/>
  <c r="J111" i="4"/>
  <c r="J110" i="4"/>
  <c r="BK105" i="4"/>
  <c r="BK103" i="4"/>
  <c r="BK102" i="4"/>
  <c r="BK101" i="4"/>
  <c r="BK99" i="4"/>
  <c r="J96" i="4"/>
  <c r="J94" i="4"/>
  <c r="BK93" i="4"/>
  <c r="BK92" i="4"/>
  <c r="BK90" i="4"/>
  <c r="BK88" i="4"/>
  <c r="J86" i="4"/>
  <c r="BK128" i="3"/>
  <c r="J127" i="3"/>
  <c r="BK125" i="3"/>
  <c r="BK124" i="3"/>
  <c r="J119" i="3"/>
  <c r="BK117" i="3"/>
  <c r="J116" i="3"/>
  <c r="BK110" i="3"/>
  <c r="BK107" i="3"/>
  <c r="J104" i="3"/>
  <c r="J101" i="3"/>
  <c r="J99" i="3"/>
  <c r="BK97" i="3"/>
  <c r="BK95" i="3"/>
  <c r="J93" i="3"/>
  <c r="J160" i="2"/>
  <c r="J159" i="2"/>
  <c r="BK158" i="2"/>
  <c r="BK151" i="2"/>
  <c r="J148" i="2"/>
  <c r="BK133" i="2"/>
  <c r="BK126" i="2"/>
  <c r="J124" i="2"/>
  <c r="BK118" i="2"/>
  <c r="J116" i="2"/>
  <c r="BK113" i="2"/>
  <c r="BK109" i="2"/>
  <c r="BK105" i="2"/>
  <c r="BK103" i="2"/>
  <c r="BK99" i="2"/>
  <c r="BK96" i="2"/>
  <c r="J89" i="2"/>
  <c r="J104" i="9"/>
  <c r="BK97" i="9"/>
  <c r="BK95" i="9"/>
  <c r="BK93" i="9"/>
  <c r="J92" i="9"/>
  <c r="BK91" i="9"/>
  <c r="J90" i="9"/>
  <c r="J88" i="9"/>
  <c r="J86" i="9"/>
  <c r="J99" i="8"/>
  <c r="BK97" i="8"/>
  <c r="BK96" i="8"/>
  <c r="BK94" i="8"/>
  <c r="BK93" i="8"/>
  <c r="J92" i="8"/>
  <c r="J91" i="8"/>
  <c r="J90" i="8"/>
  <c r="BK89" i="8"/>
  <c r="BK88" i="8"/>
  <c r="J87" i="8"/>
  <c r="J86" i="8"/>
  <c r="BK84" i="8"/>
  <c r="BK198" i="7"/>
  <c r="BK196" i="7"/>
  <c r="BK194" i="7"/>
  <c r="BK191" i="7"/>
  <c r="BK189" i="7"/>
  <c r="BK187" i="7"/>
  <c r="J183" i="7"/>
  <c r="J179" i="7"/>
  <c r="BK175" i="7"/>
  <c r="BK171" i="7"/>
  <c r="BK170" i="7"/>
  <c r="J167" i="7"/>
  <c r="BK163" i="7"/>
  <c r="BK159" i="7"/>
  <c r="J153" i="7"/>
  <c r="J151" i="7"/>
  <c r="J149" i="7"/>
  <c r="BK145" i="7"/>
  <c r="BK139" i="7"/>
  <c r="J133" i="7"/>
  <c r="J130" i="7"/>
  <c r="J128" i="7"/>
  <c r="BK127" i="7"/>
  <c r="J124" i="7"/>
  <c r="BK120" i="7"/>
  <c r="J116" i="7"/>
  <c r="J114" i="7"/>
  <c r="J110" i="7"/>
  <c r="BK108" i="7"/>
  <c r="J106" i="7"/>
  <c r="J102" i="7"/>
  <c r="J100" i="7"/>
  <c r="J98" i="7"/>
  <c r="J94" i="7"/>
  <c r="BK90" i="7"/>
  <c r="J126" i="6"/>
  <c r="BK125" i="6"/>
  <c r="BK123" i="6"/>
  <c r="BK121" i="6"/>
  <c r="J117" i="6"/>
  <c r="J115" i="6"/>
  <c r="J113" i="6"/>
  <c r="J112" i="6"/>
  <c r="BK110" i="6"/>
  <c r="J108" i="6"/>
  <c r="BK106" i="6"/>
  <c r="J104" i="6"/>
  <c r="BK102" i="6"/>
  <c r="J101" i="6"/>
  <c r="J99" i="6"/>
  <c r="BK98" i="6"/>
  <c r="BK97" i="6"/>
  <c r="BK96" i="6"/>
  <c r="BK94" i="6"/>
  <c r="BK90" i="6"/>
  <c r="BK88" i="6"/>
  <c r="BK139" i="5"/>
  <c r="J137" i="5"/>
  <c r="BK135" i="5"/>
  <c r="J134" i="5"/>
  <c r="J132" i="5"/>
  <c r="J131" i="5"/>
  <c r="BK129" i="5"/>
  <c r="J127" i="5"/>
  <c r="BK125" i="5"/>
  <c r="BK123" i="5"/>
  <c r="J121" i="5"/>
  <c r="BK118" i="5"/>
  <c r="BK117" i="5"/>
  <c r="BK114" i="5"/>
  <c r="BK111" i="5"/>
  <c r="J110" i="5"/>
  <c r="BK108" i="5"/>
  <c r="J106" i="5"/>
  <c r="J103" i="5"/>
  <c r="BK100" i="5"/>
  <c r="BK97" i="5"/>
  <c r="J97" i="5"/>
  <c r="BK95" i="5"/>
  <c r="J92" i="5"/>
  <c r="J120" i="4"/>
  <c r="J118" i="4"/>
  <c r="BK114" i="4"/>
  <c r="BK111" i="4"/>
  <c r="BK110" i="4"/>
  <c r="J105" i="4"/>
  <c r="J103" i="4"/>
  <c r="J102" i="4"/>
  <c r="J101" i="4"/>
  <c r="J99" i="4"/>
  <c r="BK96" i="4"/>
  <c r="BK94" i="4"/>
  <c r="J93" i="4"/>
  <c r="J92" i="4"/>
  <c r="J90" i="4"/>
  <c r="J88" i="4"/>
  <c r="BK86" i="4"/>
  <c r="J128" i="3"/>
  <c r="BK127" i="3"/>
  <c r="J125" i="3"/>
  <c r="J124" i="3"/>
  <c r="BK119" i="3"/>
  <c r="J117" i="3"/>
  <c r="BK116" i="3"/>
  <c r="BK113" i="3"/>
  <c r="J113" i="3"/>
  <c r="J110" i="3"/>
  <c r="J107" i="3"/>
  <c r="BK104" i="3"/>
  <c r="BK101" i="3"/>
  <c r="BK99" i="3"/>
  <c r="J97" i="3"/>
  <c r="J95" i="3"/>
  <c r="BK93" i="3"/>
  <c r="J90" i="3"/>
  <c r="BK88" i="3"/>
  <c r="J158" i="2"/>
  <c r="J155" i="2"/>
  <c r="BK148" i="2"/>
  <c r="BK143" i="2"/>
  <c r="J141" i="2"/>
  <c r="BK139" i="2"/>
  <c r="BK138" i="2"/>
  <c r="BK137" i="2"/>
  <c r="BK130" i="2"/>
  <c r="BK127" i="2"/>
  <c r="BK122" i="2"/>
  <c r="J120" i="2"/>
  <c r="J113" i="2"/>
  <c r="J111" i="2"/>
  <c r="BK107" i="2"/>
  <c r="J103" i="2"/>
  <c r="J101" i="2"/>
  <c r="J96" i="2"/>
  <c r="BK94" i="2"/>
  <c r="J92" i="2"/>
  <c r="BK89" i="2"/>
  <c r="R86" i="6" l="1"/>
  <c r="R85" i="9"/>
  <c r="R84" i="9" s="1"/>
  <c r="R83" i="9" s="1"/>
  <c r="R99" i="9"/>
  <c r="T88" i="2"/>
  <c r="T87" i="2" s="1"/>
  <c r="BK132" i="2"/>
  <c r="J132" i="2" s="1"/>
  <c r="J63" i="2" s="1"/>
  <c r="T132" i="2"/>
  <c r="T157" i="2"/>
  <c r="T147" i="2"/>
  <c r="T146" i="2"/>
  <c r="BK87" i="3"/>
  <c r="J87" i="3"/>
  <c r="J61" i="3" s="1"/>
  <c r="P87" i="3"/>
  <c r="BK92" i="3"/>
  <c r="J92" i="3"/>
  <c r="J62" i="3"/>
  <c r="R92" i="3"/>
  <c r="BK103" i="3"/>
  <c r="J103" i="3"/>
  <c r="J63" i="3" s="1"/>
  <c r="R103" i="3"/>
  <c r="P123" i="3"/>
  <c r="P122" i="3"/>
  <c r="R123" i="3"/>
  <c r="R122" i="3"/>
  <c r="BK85" i="4"/>
  <c r="T85" i="4"/>
  <c r="BK117" i="4"/>
  <c r="J117" i="4"/>
  <c r="J63" i="4" s="1"/>
  <c r="T117" i="4"/>
  <c r="P91" i="5"/>
  <c r="T91" i="5"/>
  <c r="BK102" i="5"/>
  <c r="J102" i="5"/>
  <c r="J63" i="5" s="1"/>
  <c r="R102" i="5"/>
  <c r="BK107" i="5"/>
  <c r="J107" i="5"/>
  <c r="J64" i="5"/>
  <c r="R107" i="5"/>
  <c r="P116" i="5"/>
  <c r="T116" i="5"/>
  <c r="P136" i="5"/>
  <c r="T136" i="5"/>
  <c r="P93" i="6"/>
  <c r="T93" i="6"/>
  <c r="P114" i="6"/>
  <c r="R114" i="6"/>
  <c r="BK89" i="7"/>
  <c r="J89" i="7"/>
  <c r="J61" i="7" s="1"/>
  <c r="T89" i="7"/>
  <c r="P144" i="7"/>
  <c r="T144" i="7"/>
  <c r="P158" i="7"/>
  <c r="T158" i="7"/>
  <c r="P169" i="7"/>
  <c r="R169" i="7"/>
  <c r="BK193" i="7"/>
  <c r="J193" i="7"/>
  <c r="J67" i="7" s="1"/>
  <c r="R193" i="7"/>
  <c r="R192" i="7"/>
  <c r="BK83" i="8"/>
  <c r="BK82" i="8"/>
  <c r="BK81" i="8"/>
  <c r="J81" i="8" s="1"/>
  <c r="J30" i="8" s="1"/>
  <c r="AG61" i="1" s="1"/>
  <c r="T83" i="8"/>
  <c r="T82" i="8" s="1"/>
  <c r="T81" i="8" s="1"/>
  <c r="BK85" i="9"/>
  <c r="R88" i="2"/>
  <c r="R132" i="2"/>
  <c r="R87" i="2" s="1"/>
  <c r="BK157" i="2"/>
  <c r="J157" i="2"/>
  <c r="J66" i="2" s="1"/>
  <c r="P157" i="2"/>
  <c r="P147" i="2"/>
  <c r="P146" i="2"/>
  <c r="R87" i="3"/>
  <c r="R86" i="3"/>
  <c r="R85" i="3" s="1"/>
  <c r="T87" i="3"/>
  <c r="P92" i="3"/>
  <c r="T92" i="3"/>
  <c r="P103" i="3"/>
  <c r="T103" i="3"/>
  <c r="BK123" i="3"/>
  <c r="J123" i="3"/>
  <c r="J65" i="3" s="1"/>
  <c r="T123" i="3"/>
  <c r="T122" i="3" s="1"/>
  <c r="P85" i="4"/>
  <c r="P84" i="4"/>
  <c r="P83" i="4"/>
  <c r="AU57" i="1"/>
  <c r="R85" i="4"/>
  <c r="R84" i="4" s="1"/>
  <c r="R83" i="4" s="1"/>
  <c r="P117" i="4"/>
  <c r="R117" i="4"/>
  <c r="BK91" i="5"/>
  <c r="J91" i="5"/>
  <c r="J61" i="5"/>
  <c r="R91" i="5"/>
  <c r="R90" i="5" s="1"/>
  <c r="P102" i="5"/>
  <c r="T102" i="5"/>
  <c r="P107" i="5"/>
  <c r="T107" i="5"/>
  <c r="BK116" i="5"/>
  <c r="J116" i="5"/>
  <c r="J68" i="5"/>
  <c r="R116" i="5"/>
  <c r="BK136" i="5"/>
  <c r="J136" i="5" s="1"/>
  <c r="J69" i="5" s="1"/>
  <c r="R136" i="5"/>
  <c r="BK93" i="6"/>
  <c r="J93" i="6" s="1"/>
  <c r="J64" i="6" s="1"/>
  <c r="R93" i="6"/>
  <c r="R92" i="6"/>
  <c r="R85" i="6" s="1"/>
  <c r="BK114" i="6"/>
  <c r="J114" i="6" s="1"/>
  <c r="J65" i="6" s="1"/>
  <c r="T114" i="6"/>
  <c r="P89" i="7"/>
  <c r="P88" i="7" s="1"/>
  <c r="R89" i="7"/>
  <c r="BK144" i="7"/>
  <c r="J144" i="7"/>
  <c r="J63" i="7" s="1"/>
  <c r="R144" i="7"/>
  <c r="BK158" i="7"/>
  <c r="J158" i="7"/>
  <c r="J64" i="7" s="1"/>
  <c r="R158" i="7"/>
  <c r="BK169" i="7"/>
  <c r="J169" i="7"/>
  <c r="J65" i="7" s="1"/>
  <c r="T169" i="7"/>
  <c r="P193" i="7"/>
  <c r="P192" i="7"/>
  <c r="T193" i="7"/>
  <c r="T192" i="7"/>
  <c r="P83" i="8"/>
  <c r="P82" i="8"/>
  <c r="P81" i="8" s="1"/>
  <c r="AU61" i="1" s="1"/>
  <c r="R83" i="8"/>
  <c r="R82" i="8"/>
  <c r="R81" i="8" s="1"/>
  <c r="T85" i="9"/>
  <c r="BK99" i="9"/>
  <c r="J99" i="9" s="1"/>
  <c r="J62" i="9" s="1"/>
  <c r="T99" i="9"/>
  <c r="BK88" i="2"/>
  <c r="J88" i="2"/>
  <c r="J61" i="2" s="1"/>
  <c r="P88" i="2"/>
  <c r="P87" i="2" s="1"/>
  <c r="P132" i="2"/>
  <c r="R157" i="2"/>
  <c r="R147" i="2"/>
  <c r="R146" i="2"/>
  <c r="P85" i="9"/>
  <c r="P84" i="9" s="1"/>
  <c r="P83" i="9" s="1"/>
  <c r="AU62" i="1" s="1"/>
  <c r="P99" i="9"/>
  <c r="BK103" i="9"/>
  <c r="J103" i="9"/>
  <c r="J63" i="9"/>
  <c r="J52" i="2"/>
  <c r="E76" i="2"/>
  <c r="J83" i="2"/>
  <c r="BE92" i="2"/>
  <c r="BE120" i="2"/>
  <c r="BE126" i="2"/>
  <c r="BE127" i="2"/>
  <c r="BE133" i="2"/>
  <c r="BE138" i="2"/>
  <c r="BK147" i="2"/>
  <c r="J147" i="2"/>
  <c r="J65" i="2" s="1"/>
  <c r="E48" i="3"/>
  <c r="J52" i="3"/>
  <c r="BE95" i="3"/>
  <c r="BE99" i="3"/>
  <c r="BE104" i="3"/>
  <c r="BE107" i="3"/>
  <c r="BE110" i="3"/>
  <c r="BE113" i="3"/>
  <c r="BE117" i="3"/>
  <c r="BE124" i="3"/>
  <c r="E48" i="4"/>
  <c r="J77" i="4"/>
  <c r="J80" i="4"/>
  <c r="BE86" i="4"/>
  <c r="BE88" i="4"/>
  <c r="BE93" i="4"/>
  <c r="BE96" i="4"/>
  <c r="BE101" i="4"/>
  <c r="BE102" i="4"/>
  <c r="BE103" i="4"/>
  <c r="BE105" i="4"/>
  <c r="BE118" i="4"/>
  <c r="E48" i="5"/>
  <c r="J55" i="5"/>
  <c r="BE95" i="5"/>
  <c r="BE100" i="5"/>
  <c r="BE103" i="5"/>
  <c r="BE110" i="5"/>
  <c r="BE111" i="5"/>
  <c r="BE114" i="5"/>
  <c r="BE117" i="5"/>
  <c r="BE121" i="5"/>
  <c r="BE127" i="5"/>
  <c r="BE131" i="5"/>
  <c r="BE134" i="5"/>
  <c r="BE137" i="5"/>
  <c r="BE139" i="5"/>
  <c r="J52" i="6"/>
  <c r="E75" i="6"/>
  <c r="J82" i="6"/>
  <c r="BE96" i="6"/>
  <c r="BE97" i="6"/>
  <c r="BE98" i="6"/>
  <c r="BE101" i="6"/>
  <c r="BE104" i="6"/>
  <c r="BE112" i="6"/>
  <c r="BE119" i="6"/>
  <c r="BE121" i="6"/>
  <c r="BE125" i="6"/>
  <c r="J52" i="7"/>
  <c r="J55" i="7"/>
  <c r="E77" i="7"/>
  <c r="BE94" i="7"/>
  <c r="BE108" i="7"/>
  <c r="BE110" i="7"/>
  <c r="BE116" i="7"/>
  <c r="BE124" i="7"/>
  <c r="BE128" i="7"/>
  <c r="BE145" i="7"/>
  <c r="BE159" i="7"/>
  <c r="BE170" i="7"/>
  <c r="BE171" i="7"/>
  <c r="BE183" i="7"/>
  <c r="BE191" i="7"/>
  <c r="BE194" i="7"/>
  <c r="J55" i="8"/>
  <c r="BE87" i="8"/>
  <c r="BE90" i="8"/>
  <c r="BE92" i="8"/>
  <c r="BE93" i="8"/>
  <c r="BE94" i="8"/>
  <c r="BE96" i="8"/>
  <c r="BE99" i="8"/>
  <c r="E48" i="9"/>
  <c r="J52" i="9"/>
  <c r="J55" i="9"/>
  <c r="BE88" i="9"/>
  <c r="BE90" i="9"/>
  <c r="BE91" i="9"/>
  <c r="BE92" i="9"/>
  <c r="BE93" i="9"/>
  <c r="BE104" i="9"/>
  <c r="BE94" i="2"/>
  <c r="BE96" i="2"/>
  <c r="BE101" i="2"/>
  <c r="BE103" i="2"/>
  <c r="BE107" i="2"/>
  <c r="BE111" i="2"/>
  <c r="BE116" i="2"/>
  <c r="BE124" i="2"/>
  <c r="BE137" i="2"/>
  <c r="BE141" i="2"/>
  <c r="BE143" i="2"/>
  <c r="BE155" i="2"/>
  <c r="BE159" i="2"/>
  <c r="BE160" i="2"/>
  <c r="BE88" i="3"/>
  <c r="BE90" i="3"/>
  <c r="BE93" i="3"/>
  <c r="BE97" i="3"/>
  <c r="BE101" i="3"/>
  <c r="BE116" i="3"/>
  <c r="BE119" i="3"/>
  <c r="BE125" i="3"/>
  <c r="BE127" i="3"/>
  <c r="BE128" i="3"/>
  <c r="BE90" i="4"/>
  <c r="BE92" i="4"/>
  <c r="BE94" i="4"/>
  <c r="BE99" i="4"/>
  <c r="BE110" i="4"/>
  <c r="BE111" i="4"/>
  <c r="BE114" i="4"/>
  <c r="BE120" i="4"/>
  <c r="BK113" i="4"/>
  <c r="J113" i="4"/>
  <c r="J62" i="4"/>
  <c r="J52" i="5"/>
  <c r="BE92" i="5"/>
  <c r="BE97" i="5"/>
  <c r="BE106" i="5"/>
  <c r="BE108" i="5"/>
  <c r="BE118" i="5"/>
  <c r="BE123" i="5"/>
  <c r="BE125" i="5"/>
  <c r="BE129" i="5"/>
  <c r="BE132" i="5"/>
  <c r="BE135" i="5"/>
  <c r="BK99" i="5"/>
  <c r="J99" i="5" s="1"/>
  <c r="J62" i="5" s="1"/>
  <c r="BK113" i="5"/>
  <c r="J113" i="5"/>
  <c r="J66" i="5" s="1"/>
  <c r="BE88" i="6"/>
  <c r="BE90" i="6"/>
  <c r="BE94" i="6"/>
  <c r="BE99" i="6"/>
  <c r="BE102" i="6"/>
  <c r="BE106" i="6"/>
  <c r="BE108" i="6"/>
  <c r="BE110" i="6"/>
  <c r="BE113" i="6"/>
  <c r="BE115" i="6"/>
  <c r="BE117" i="6"/>
  <c r="BE123" i="6"/>
  <c r="BE126" i="6"/>
  <c r="BK87" i="6"/>
  <c r="BK89" i="6"/>
  <c r="J89" i="6" s="1"/>
  <c r="J62" i="6" s="1"/>
  <c r="BE90" i="7"/>
  <c r="BE98" i="7"/>
  <c r="BE100" i="7"/>
  <c r="BE102" i="7"/>
  <c r="BE106" i="7"/>
  <c r="BE114" i="7"/>
  <c r="BE120" i="7"/>
  <c r="BE127" i="7"/>
  <c r="BE130" i="7"/>
  <c r="BE133" i="7"/>
  <c r="BE139" i="7"/>
  <c r="BE149" i="7"/>
  <c r="BE151" i="7"/>
  <c r="BE153" i="7"/>
  <c r="BE163" i="7"/>
  <c r="BE167" i="7"/>
  <c r="BE175" i="7"/>
  <c r="BE179" i="7"/>
  <c r="BE187" i="7"/>
  <c r="BE189" i="7"/>
  <c r="BE196" i="7"/>
  <c r="BE198" i="7"/>
  <c r="BK138" i="7"/>
  <c r="J138" i="7"/>
  <c r="J62" i="7" s="1"/>
  <c r="E48" i="8"/>
  <c r="J52" i="8"/>
  <c r="BE84" i="8"/>
  <c r="BE86" i="8"/>
  <c r="BE88" i="8"/>
  <c r="BE89" i="8"/>
  <c r="BE91" i="8"/>
  <c r="BE97" i="8"/>
  <c r="BE86" i="9"/>
  <c r="BE95" i="9"/>
  <c r="BE97" i="9"/>
  <c r="BE98" i="9"/>
  <c r="BE100" i="9"/>
  <c r="BE102" i="9"/>
  <c r="BE89" i="2"/>
  <c r="BE99" i="2"/>
  <c r="BE105" i="2"/>
  <c r="BE109" i="2"/>
  <c r="BE113" i="2"/>
  <c r="BE118" i="2"/>
  <c r="BE122" i="2"/>
  <c r="BE130" i="2"/>
  <c r="BE139" i="2"/>
  <c r="BE148" i="2"/>
  <c r="BE151" i="2"/>
  <c r="BE158" i="2"/>
  <c r="BK129" i="2"/>
  <c r="J129" i="2"/>
  <c r="J62" i="2"/>
  <c r="J55" i="3"/>
  <c r="F34" i="2"/>
  <c r="BA55" i="1" s="1"/>
  <c r="F34" i="9"/>
  <c r="BA62" i="1" s="1"/>
  <c r="J34" i="4"/>
  <c r="AW57" i="1" s="1"/>
  <c r="J34" i="5"/>
  <c r="AW58" i="1" s="1"/>
  <c r="F37" i="6"/>
  <c r="BD59" i="1" s="1"/>
  <c r="J34" i="7"/>
  <c r="AW60" i="1" s="1"/>
  <c r="F36" i="8"/>
  <c r="BC61" i="1" s="1"/>
  <c r="F35" i="9"/>
  <c r="BB62" i="1" s="1"/>
  <c r="F36" i="2"/>
  <c r="BC55" i="1" s="1"/>
  <c r="F34" i="3"/>
  <c r="BA56" i="1" s="1"/>
  <c r="F34" i="4"/>
  <c r="BA57" i="1" s="1"/>
  <c r="F37" i="4"/>
  <c r="BD57" i="1" s="1"/>
  <c r="F36" i="5"/>
  <c r="BC58" i="1" s="1"/>
  <c r="F36" i="6"/>
  <c r="BC59" i="1" s="1"/>
  <c r="F34" i="7"/>
  <c r="BA60" i="1" s="1"/>
  <c r="J34" i="8"/>
  <c r="AW61" i="1" s="1"/>
  <c r="J34" i="9"/>
  <c r="AW62" i="1" s="1"/>
  <c r="F35" i="2"/>
  <c r="BB55" i="1" s="1"/>
  <c r="F36" i="3"/>
  <c r="BC56" i="1" s="1"/>
  <c r="F37" i="5"/>
  <c r="BD58" i="1" s="1"/>
  <c r="F35" i="6"/>
  <c r="BB59" i="1" s="1"/>
  <c r="F35" i="8"/>
  <c r="BB61" i="1" s="1"/>
  <c r="F37" i="2"/>
  <c r="BD55" i="1" s="1"/>
  <c r="F35" i="3"/>
  <c r="BB56" i="1" s="1"/>
  <c r="F37" i="3"/>
  <c r="BD56" i="1" s="1"/>
  <c r="F35" i="4"/>
  <c r="BB57" i="1" s="1"/>
  <c r="F35" i="5"/>
  <c r="BB58" i="1" s="1"/>
  <c r="J34" i="6"/>
  <c r="AW59" i="1" s="1"/>
  <c r="F35" i="7"/>
  <c r="BB60" i="1" s="1"/>
  <c r="F36" i="7"/>
  <c r="BC60" i="1" s="1"/>
  <c r="F37" i="8"/>
  <c r="BD61" i="1" s="1"/>
  <c r="F37" i="9"/>
  <c r="BD62" i="1" s="1"/>
  <c r="J34" i="3"/>
  <c r="AW56" i="1" s="1"/>
  <c r="F36" i="4"/>
  <c r="BC57" i="1" s="1"/>
  <c r="F34" i="5"/>
  <c r="BA58" i="1" s="1"/>
  <c r="F34" i="6"/>
  <c r="BA59" i="1" s="1"/>
  <c r="F37" i="7"/>
  <c r="BD60" i="1" s="1"/>
  <c r="F34" i="8"/>
  <c r="BA61" i="1" s="1"/>
  <c r="F36" i="9"/>
  <c r="BC62" i="1" s="1"/>
  <c r="J34" i="2"/>
  <c r="AW55" i="1" s="1"/>
  <c r="BK86" i="6" l="1"/>
  <c r="J86" i="6"/>
  <c r="J60" i="6"/>
  <c r="P86" i="2"/>
  <c r="AU55" i="1"/>
  <c r="T86" i="3"/>
  <c r="T85" i="3" s="1"/>
  <c r="R86" i="2"/>
  <c r="T92" i="6"/>
  <c r="T85" i="6"/>
  <c r="T115" i="5"/>
  <c r="P90" i="5"/>
  <c r="BK84" i="4"/>
  <c r="J84" i="4"/>
  <c r="J60" i="4" s="1"/>
  <c r="T84" i="9"/>
  <c r="T83" i="9" s="1"/>
  <c r="P87" i="7"/>
  <c r="AU60" i="1"/>
  <c r="T88" i="7"/>
  <c r="T87" i="7"/>
  <c r="P92" i="6"/>
  <c r="P85" i="6" s="1"/>
  <c r="AU59" i="1" s="1"/>
  <c r="P115" i="5"/>
  <c r="T90" i="5"/>
  <c r="T89" i="5" s="1"/>
  <c r="T84" i="4"/>
  <c r="T83" i="4"/>
  <c r="P86" i="3"/>
  <c r="P85" i="3" s="1"/>
  <c r="AU56" i="1" s="1"/>
  <c r="T86" i="2"/>
  <c r="R88" i="7"/>
  <c r="R87" i="7" s="1"/>
  <c r="R115" i="5"/>
  <c r="R89" i="5"/>
  <c r="BK84" i="9"/>
  <c r="J84" i="9" s="1"/>
  <c r="J60" i="9" s="1"/>
  <c r="BK87" i="2"/>
  <c r="J87" i="2"/>
  <c r="J60" i="2" s="1"/>
  <c r="BK122" i="3"/>
  <c r="J122" i="3"/>
  <c r="J64" i="3"/>
  <c r="J85" i="4"/>
  <c r="J61" i="4"/>
  <c r="BK90" i="5"/>
  <c r="BK112" i="5"/>
  <c r="BK89" i="5" s="1"/>
  <c r="J89" i="5" s="1"/>
  <c r="J59" i="5" s="1"/>
  <c r="J112" i="5"/>
  <c r="J65" i="5" s="1"/>
  <c r="BK115" i="5"/>
  <c r="J115" i="5" s="1"/>
  <c r="J67" i="5" s="1"/>
  <c r="J87" i="6"/>
  <c r="J61" i="6"/>
  <c r="BK88" i="7"/>
  <c r="J88" i="7"/>
  <c r="J60" i="7" s="1"/>
  <c r="BK192" i="7"/>
  <c r="J192" i="7" s="1"/>
  <c r="J66" i="7" s="1"/>
  <c r="J59" i="8"/>
  <c r="J82" i="8"/>
  <c r="J60" i="8"/>
  <c r="J83" i="8"/>
  <c r="J61" i="8" s="1"/>
  <c r="J85" i="9"/>
  <c r="J61" i="9" s="1"/>
  <c r="BK86" i="3"/>
  <c r="J86" i="3" s="1"/>
  <c r="J60" i="3" s="1"/>
  <c r="BK92" i="6"/>
  <c r="J92" i="6"/>
  <c r="J63" i="6" s="1"/>
  <c r="BK146" i="2"/>
  <c r="J146" i="2" s="1"/>
  <c r="J64" i="2" s="1"/>
  <c r="BB54" i="1"/>
  <c r="W31" i="1" s="1"/>
  <c r="F33" i="4"/>
  <c r="AZ57" i="1" s="1"/>
  <c r="J33" i="6"/>
  <c r="AV59" i="1"/>
  <c r="AT59" i="1" s="1"/>
  <c r="F33" i="9"/>
  <c r="AZ62" i="1" s="1"/>
  <c r="BC54" i="1"/>
  <c r="AY54" i="1" s="1"/>
  <c r="J33" i="3"/>
  <c r="AV56" i="1" s="1"/>
  <c r="AT56" i="1" s="1"/>
  <c r="F33" i="6"/>
  <c r="AZ59" i="1" s="1"/>
  <c r="BA54" i="1"/>
  <c r="AW54" i="1" s="1"/>
  <c r="AK30" i="1" s="1"/>
  <c r="F33" i="3"/>
  <c r="AZ56" i="1" s="1"/>
  <c r="J33" i="5"/>
  <c r="AV58" i="1" s="1"/>
  <c r="AT58" i="1" s="1"/>
  <c r="J33" i="8"/>
  <c r="AV61" i="1"/>
  <c r="AT61" i="1"/>
  <c r="J33" i="9"/>
  <c r="AV62" i="1" s="1"/>
  <c r="AT62" i="1" s="1"/>
  <c r="J33" i="2"/>
  <c r="AV55" i="1" s="1"/>
  <c r="AT55" i="1" s="1"/>
  <c r="F33" i="5"/>
  <c r="AZ58" i="1"/>
  <c r="J33" i="7"/>
  <c r="AV60" i="1" s="1"/>
  <c r="AT60" i="1" s="1"/>
  <c r="F33" i="2"/>
  <c r="AZ55" i="1" s="1"/>
  <c r="F33" i="7"/>
  <c r="AZ60" i="1"/>
  <c r="J33" i="4"/>
  <c r="AV57" i="1" s="1"/>
  <c r="AT57" i="1" s="1"/>
  <c r="F33" i="8"/>
  <c r="AZ61" i="1" s="1"/>
  <c r="BD54" i="1"/>
  <c r="W33" i="1" s="1"/>
  <c r="P89" i="5" l="1"/>
  <c r="AU58" i="1"/>
  <c r="BK86" i="2"/>
  <c r="J86" i="2"/>
  <c r="J59" i="2"/>
  <c r="BK85" i="3"/>
  <c r="J85" i="3" s="1"/>
  <c r="J59" i="3" s="1"/>
  <c r="BK83" i="4"/>
  <c r="J83" i="4"/>
  <c r="J90" i="5"/>
  <c r="J60" i="5"/>
  <c r="BK85" i="6"/>
  <c r="J85" i="6"/>
  <c r="J30" i="6" s="1"/>
  <c r="AG59" i="1" s="1"/>
  <c r="AN59" i="1" s="1"/>
  <c r="J39" i="8"/>
  <c r="BK87" i="7"/>
  <c r="J87" i="7" s="1"/>
  <c r="J59" i="7" s="1"/>
  <c r="BK83" i="9"/>
  <c r="J83" i="9"/>
  <c r="J59" i="9"/>
  <c r="AN61" i="1"/>
  <c r="AU54" i="1"/>
  <c r="W30" i="1"/>
  <c r="W32" i="1"/>
  <c r="AZ54" i="1"/>
  <c r="W29" i="1" s="1"/>
  <c r="J30" i="4"/>
  <c r="AG57" i="1" s="1"/>
  <c r="AN57" i="1" s="1"/>
  <c r="AX54" i="1"/>
  <c r="J30" i="5"/>
  <c r="AG58" i="1" s="1"/>
  <c r="AN58" i="1" s="1"/>
  <c r="J59" i="4" l="1"/>
  <c r="J39" i="5"/>
  <c r="J39" i="6"/>
  <c r="J59" i="6"/>
  <c r="J39" i="4"/>
  <c r="J30" i="9"/>
  <c r="AG62" i="1"/>
  <c r="AN62" i="1"/>
  <c r="AV54" i="1"/>
  <c r="AK29" i="1" s="1"/>
  <c r="J30" i="3"/>
  <c r="AG56" i="1"/>
  <c r="AN56" i="1" s="1"/>
  <c r="J30" i="2"/>
  <c r="AG55" i="1"/>
  <c r="AN55" i="1"/>
  <c r="J30" i="7"/>
  <c r="AG60" i="1"/>
  <c r="AN60" i="1"/>
  <c r="J39" i="7" l="1"/>
  <c r="J39" i="2"/>
  <c r="J39" i="3"/>
  <c r="J39" i="9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<sst xmlns="http://schemas.openxmlformats.org/spreadsheetml/2006/main" count="5465" uniqueCount="930">
  <si>
    <t>Export Komplet</t>
  </si>
  <si>
    <t>VZ</t>
  </si>
  <si>
    <t>2.0</t>
  </si>
  <si>
    <t/>
  </si>
  <si>
    <t>False</t>
  </si>
  <si>
    <t>{0a659db6-1b45-4fb7-9f5b-dce24c2c4121}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</si>
  <si>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</si>
  <si>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</si>
  <si>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</si>
  <si>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</si>
  <si>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</si>
  <si>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</si>
  <si>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</si>
  <si>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</si>
  <si>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062016_z17_1MZ3</t>
  </si>
  <si>
    <t>Stavba:</t>
  </si>
  <si>
    <t>Nápravná opatření k odvrácení škod způsobených vlivem staré ekologické zátěže bývalé skládky Vlčí důl v k.ú. Zásmuky</t>
  </si>
  <si>
    <t>0,1</t>
  </si>
  <si>
    <t>KSO:</t>
  </si>
  <si>
    <t>CC-CZ:</t>
  </si>
  <si>
    <t>24204</t>
  </si>
  <si>
    <t>1</t>
  </si>
  <si>
    <t>Místo:</t>
  </si>
  <si>
    <t>Město Zásmuky</t>
  </si>
  <si>
    <t>Datum:</t>
  </si>
  <si>
    <t>20. 5. 2016</t>
  </si>
  <si>
    <t>10</t>
  </si>
  <si>
    <t>100</t>
  </si>
  <si>
    <t>Zadavatel:</t>
  </si>
  <si>
    <t>IČ:</t>
  </si>
  <si>
    <t>DIČ:</t>
  </si>
  <si>
    <t>Zhotovitel:</t>
  </si>
  <si>
    <t>Společnost VZE &amp; FCC</t>
  </si>
  <si>
    <t>True</t>
  </si>
  <si>
    <t>Projektant:</t>
  </si>
  <si>
    <t>25916629</t>
  </si>
  <si>
    <t>Bioanalytika CZ, s.r.o.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</si>
  <si>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</si>
  <si>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</si>
  <si>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</si>
  <si>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</si>
  <si>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</si>
  <si>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</si>
  <si>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</si>
  <si>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</si>
  <si>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</si>
  <si>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</si>
  <si>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</si>
  <si>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</si>
  <si>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</si>
  <si>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</si>
  <si>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</si>
  <si>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</si>
  <si>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</si>
  <si>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</si>
  <si>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</si>
  <si>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</si>
  <si>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</si>
  <si>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</si>
  <si>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</si>
  <si>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</si>
  <si>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</si>
  <si>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</si>
  <si>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</si>
  <si>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</si>
  <si>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</si>
  <si>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</si>
  <si>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</si>
  <si>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</si>
  <si>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</si>
  <si>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</si>
  <si>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</si>
  <si>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</si>
  <si>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</si>
  <si>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</si>
  <si>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</si>
  <si>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</si>
  <si>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</si>
  <si>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</si>
  <si>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</si>
  <si>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SO 01 - Uzavření a rekultivace skládky</t>
  </si>
  <si>
    <t>STA</t>
  </si>
  <si>
    <t>{431b22db-81b2-4995-add6-27c744ee2708}</t>
  </si>
  <si>
    <t>823 25</t>
  </si>
  <si>
    <t>2</t>
  </si>
  <si>
    <t>SO 02</t>
  </si>
  <si>
    <t>SO 02  Podzemní těsnící stěna</t>
  </si>
  <si>
    <t>{71550351-6e5f-4077-a745-fe277f9a3926}</t>
  </si>
  <si>
    <t>832 37</t>
  </si>
  <si>
    <t>SO 03</t>
  </si>
  <si>
    <t>SO 03  Sanace podzemních jímek</t>
  </si>
  <si>
    <t>{c376516b-a9ae-4080-a477-25e31f3691bc}</t>
  </si>
  <si>
    <t>825 7</t>
  </si>
  <si>
    <t>SO 04</t>
  </si>
  <si>
    <t>SO 04  Stavebně sanační čerpání, sanační technologie a její provoz</t>
  </si>
  <si>
    <t>OST</t>
  </si>
  <si>
    <t>{cf915a54-da77-4e3a-abac-49ff00d0a784}</t>
  </si>
  <si>
    <t>SO 05</t>
  </si>
  <si>
    <t>SO 05  Dobudování monitorovacích a sanačních vrtů, průběžný sanační monitoring</t>
  </si>
  <si>
    <t>{73a2cbc5-5e18-4936-9219-5e908366020c}</t>
  </si>
  <si>
    <t>SO 06</t>
  </si>
  <si>
    <t>SO 06 Úprava příkopu pro odvedení povrchových vod do vodoteče</t>
  </si>
  <si>
    <t>{2b2937bb-cca7-4882-926e-1f274b97018c}</t>
  </si>
  <si>
    <t>822 29</t>
  </si>
  <si>
    <t>SO 07</t>
  </si>
  <si>
    <t>Sled a řízení prací</t>
  </si>
  <si>
    <t>{024f47cf-49e6-4fde-ba37-ab7a0ff6bc70}</t>
  </si>
  <si>
    <t>VON</t>
  </si>
  <si>
    <t>Vedlejší a ostatní náklady</t>
  </si>
  <si>
    <t>{400975c5-366f-4455-9e3f-0540246f4e4f}</t>
  </si>
  <si>
    <t>KRYCÍ LIST SOUPISU PRACÍ</t>
  </si>
  <si>
    <t>Objekt:</t>
  </si>
  <si>
    <t>SO 01 - SO 01 - Uzavření a rekultivace skládky</t>
  </si>
  <si>
    <t>25935721</t>
  </si>
  <si>
    <t>SELLA&amp;AGRETA s.r.o.</t>
  </si>
  <si>
    <t>CZ25935721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</si>
  <si>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</si>
  <si>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</si>
  <si>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</si>
  <si>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</si>
  <si>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</si>
  <si>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</si>
  <si>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</si>
  <si>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</si>
  <si>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>PSV - Práce a dodávky PSV</t>
  </si>
  <si>
    <t xml:space="preserve">    711 - Těsnící souvrství horního zakrytí skládky</t>
  </si>
  <si>
    <t xml:space="preserve">      9 - Ostatní konstrukce a práce-bourání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</si>
  <si>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</si>
  <si>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</si>
  <si>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</si>
  <si>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</si>
  <si>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</si>
  <si>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</si>
  <si>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</si>
  <si>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</si>
  <si>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</si>
  <si>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</si>
  <si>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</si>
  <si>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</si>
  <si>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</si>
  <si>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</si>
  <si>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</si>
  <si>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</si>
  <si>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</si>
  <si>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</si>
  <si>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111101R01</t>
  </si>
  <si>
    <t>Odstranění travin z celkové plochy přes 1 ha</t>
  </si>
  <si>
    <t>ha</t>
  </si>
  <si>
    <t>4</t>
  </si>
  <si>
    <t>1671236025</t>
  </si>
  <si>
    <t>P</t>
  </si>
  <si>
    <t>Poznámka k položce:_x000D_
včetně odvozu a odstranění travní hmoty</t>
  </si>
  <si>
    <t>VV</t>
  </si>
  <si>
    <t>"technická zpráva F.1.1., kapitola F.1.2.2. vyčištění od náletových dřevin a travin" 1,355</t>
  </si>
  <si>
    <t>111201R02</t>
  </si>
  <si>
    <t>Odstranění náletových křovin a stromů průměru kmene do 150 mm i s kořeny z celkové plochy přes 10000 m2</t>
  </si>
  <si>
    <t>m2</t>
  </si>
  <si>
    <t>1657286279</t>
  </si>
  <si>
    <t>"technická zpráva F.1.1., kapitola F.1.2.2. odstranění náletových dřevin 0,14" 0,14*10000</t>
  </si>
  <si>
    <t>3</t>
  </si>
  <si>
    <t>111201R10</t>
  </si>
  <si>
    <t>Štěpkování křovin a větví stromů z odstraněných ploch, vč. odvozu a odstranění štěpky</t>
  </si>
  <si>
    <t>-41287754</t>
  </si>
  <si>
    <t>112101101</t>
  </si>
  <si>
    <t xml:space="preserve">Kácení stromů listnatých D kmene do 300 mm </t>
  </si>
  <si>
    <t>kus</t>
  </si>
  <si>
    <t>375879901</t>
  </si>
  <si>
    <t>Poznámka k položce:_x000D_
Po obvodu skládky</t>
  </si>
  <si>
    <t>"technická zpráva F.1.1., kapitola F.1.2.2. odstranění náletových dřevin a cca 30 ks stromů do průměru kmene 0,3 m" 30</t>
  </si>
  <si>
    <t>5</t>
  </si>
  <si>
    <t>112201R16</t>
  </si>
  <si>
    <t>Odstranění pařezů D do 300 mm</t>
  </si>
  <si>
    <t>-1556705997</t>
  </si>
  <si>
    <t>"technická zpráva F.1.1., kapitola F.1.2.2. odstranění náletových dřevin a cca 30 ks stromů do průměru kmene 0,3 m vč. pařezů" 30</t>
  </si>
  <si>
    <t>6</t>
  </si>
  <si>
    <t>181101R01</t>
  </si>
  <si>
    <t>Úprava stávajícího povrchu v místě skládky - rozpojení, přehrnutí a přemístění části stávající rekultivační vrstvy tl. 100 mm do 200 m tř 3</t>
  </si>
  <si>
    <t>-1584484018</t>
  </si>
  <si>
    <t>"plocha odečtena z výkresu F.1.2.1.1." 13860</t>
  </si>
  <si>
    <t>7</t>
  </si>
  <si>
    <t>171101R01</t>
  </si>
  <si>
    <t>Uložení sypaniny ze zeminy z vrtných jader převrtávané pro podkladní vrstvu těsnícího souvrství - hutnění na 95 % PS</t>
  </si>
  <si>
    <t>m3</t>
  </si>
  <si>
    <t>-1064752367</t>
  </si>
  <si>
    <t>"předpoklad vytěžené zeminy z navrhovaných výplní PTS a vodících zídek, TZ F.2 SO 02" 4277+444+(241-62)</t>
  </si>
  <si>
    <t>8</t>
  </si>
  <si>
    <t>162301R02</t>
  </si>
  <si>
    <t>Vodorovné přesuny zemin po staveništi včetně naložení</t>
  </si>
  <si>
    <t>424354454</t>
  </si>
  <si>
    <t>"předpoklad 71% ukládaných materiálů do rekultivačních vrstev další přesun po staveništi po jejich dovozu na staveniště" 13552*0,71</t>
  </si>
  <si>
    <t>9</t>
  </si>
  <si>
    <t>1711011RB</t>
  </si>
  <si>
    <t>Uložení sypaniny z hornin soudržných do násypů zhutněných na 95 % PS pro vrstvu B o mocnosti prům. 0,7 m</t>
  </si>
  <si>
    <t>-549270784</t>
  </si>
  <si>
    <t>"provedení rekultivační ochranné vrstvy na drenážní souvrství 13552* prům. 0,7 " 9500</t>
  </si>
  <si>
    <t>M</t>
  </si>
  <si>
    <t>5833120zp</t>
  </si>
  <si>
    <t>dodávka zeminy pro rekultivační vrstvu B - nenamrzavá, splňující požadavky příl. 10 vyhlášky 294/2005 Sb., vč. dopravy</t>
  </si>
  <si>
    <t>t</t>
  </si>
  <si>
    <t>512</t>
  </si>
  <si>
    <t>964395696</t>
  </si>
  <si>
    <t>"dodání zeminy pro ochrannou vrstvu" 9500*2</t>
  </si>
  <si>
    <t>11</t>
  </si>
  <si>
    <t>1711011R1</t>
  </si>
  <si>
    <t>Provedení drenážní vrstvy rekultivačního souvrství o tl. 0,35 m</t>
  </si>
  <si>
    <t>-1385739513</t>
  </si>
  <si>
    <t>"drenážní vrstva viz F.1.2.2. - 13552*0,35" 4800</t>
  </si>
  <si>
    <t>12</t>
  </si>
  <si>
    <t>5833120R0</t>
  </si>
  <si>
    <t>kamenivo těžené  drenážní zásypový materiál - k zhutněné vrstvy je menší 1*10-5 m s -1- nákup vč. dopravy</t>
  </si>
  <si>
    <t>1066482684</t>
  </si>
  <si>
    <t>4800</t>
  </si>
  <si>
    <t>4800*2 "Přepočtené koeficientem množství</t>
  </si>
  <si>
    <t>13</t>
  </si>
  <si>
    <t>181101R02</t>
  </si>
  <si>
    <t>Úprava povrchů po uložení jednotlivých vrstev</t>
  </si>
  <si>
    <t>-2116225051</t>
  </si>
  <si>
    <t>"urovnání a přehutnění povrchů rekultivačních vrstev 2*13522" 27100</t>
  </si>
  <si>
    <t>14</t>
  </si>
  <si>
    <t>182201101</t>
  </si>
  <si>
    <t>Svahování násypů</t>
  </si>
  <si>
    <t>-2103096963</t>
  </si>
  <si>
    <t>"úprava boků násypu do trvalých svahů po obvodu rekultivované skládky" 7100</t>
  </si>
  <si>
    <t>1813011R6</t>
  </si>
  <si>
    <t>Rozprostření zeminy pro rekultivační vrstvu A tl. 0,3 m</t>
  </si>
  <si>
    <t>2114522363</t>
  </si>
  <si>
    <t>"rozprostření v celé ploše" 13552</t>
  </si>
  <si>
    <t>16</t>
  </si>
  <si>
    <t>5833120zz</t>
  </si>
  <si>
    <t>zemina vhodná ke zúrodnění  orniční - pro vrstvu A  nákup a doprava</t>
  </si>
  <si>
    <t>-1821219925</t>
  </si>
  <si>
    <t>"dodávka zeminy pro vrstvu A 13552*0,3*2" 8131</t>
  </si>
  <si>
    <t>17</t>
  </si>
  <si>
    <t>180401212</t>
  </si>
  <si>
    <t>Založení lučního trávníku výsevem na svahu přes 1:5 do 1:2</t>
  </si>
  <si>
    <t>97838674</t>
  </si>
  <si>
    <t>"zatravnění plochyrekultivované skládky a obvodových příkopů" 14500</t>
  </si>
  <si>
    <t>18</t>
  </si>
  <si>
    <t>005724700</t>
  </si>
  <si>
    <t>osivo směs travní krajinná - technická</t>
  </si>
  <si>
    <t>kg</t>
  </si>
  <si>
    <t>-971755450</t>
  </si>
  <si>
    <t>19</t>
  </si>
  <si>
    <t>111107112</t>
  </si>
  <si>
    <t>Ošetření zatravněných ploch strojně ve svahu do 1:2</t>
  </si>
  <si>
    <t>-118544301</t>
  </si>
  <si>
    <t>"ošetření zatravněných ploch dostupných" 14148</t>
  </si>
  <si>
    <t>Vodorovné konstrukce</t>
  </si>
  <si>
    <t>20</t>
  </si>
  <si>
    <t>4515381R1</t>
  </si>
  <si>
    <t>Dno obvodového příkopu po obvodu těsněné skládky - po obvodu zpevněné štěrkem tl do 150 mm</t>
  </si>
  <si>
    <t>m</t>
  </si>
  <si>
    <t>-1433937112</t>
  </si>
  <si>
    <t>"délka příkopu, provedení dle výkresu F.1.2.2" 565</t>
  </si>
  <si>
    <t>Trubní vedení</t>
  </si>
  <si>
    <t>8712281R1</t>
  </si>
  <si>
    <t>Kladení drenážního potrubí (3x 520m DN160 v drénu + 1600 bm v drenážním souvrství DN100)</t>
  </si>
  <si>
    <t>1254293984</t>
  </si>
  <si>
    <t>"obvodový drén mezi vodícími zídkami" 3*520</t>
  </si>
  <si>
    <t>"potrubí v drenážním souvrství" 1600</t>
  </si>
  <si>
    <t>Součet</t>
  </si>
  <si>
    <t>22</t>
  </si>
  <si>
    <t>286112240</t>
  </si>
  <si>
    <t>trubka drenážní flexibilní D 110 mm</t>
  </si>
  <si>
    <t>-391338371</t>
  </si>
  <si>
    <t>23</t>
  </si>
  <si>
    <t>286112250</t>
  </si>
  <si>
    <t>trubka drenážní flexibilní  D 160 mm</t>
  </si>
  <si>
    <t>871887632</t>
  </si>
  <si>
    <t>24</t>
  </si>
  <si>
    <t>8925590R2</t>
  </si>
  <si>
    <t>Zřízení kontrolních šachtic na drenážním potrubí poloha upřesněna zhotovitelem suma výšek v bm</t>
  </si>
  <si>
    <t>-2055738487</t>
  </si>
  <si>
    <t>80</t>
  </si>
  <si>
    <t>25</t>
  </si>
  <si>
    <t>1749520R0</t>
  </si>
  <si>
    <t>Zásyp drénu ve vodících zídkách + násyp pro napojení drenážní vrstvy rekultivačního souvrství</t>
  </si>
  <si>
    <t>-1714649283</t>
  </si>
  <si>
    <t>1200</t>
  </si>
  <si>
    <t>26</t>
  </si>
  <si>
    <t>5833367R0</t>
  </si>
  <si>
    <t>kamenivo těžené hrubé frakce 16-32 do obvodového drénu a napojení na drenážní souvrství</t>
  </si>
  <si>
    <t>1611091528</t>
  </si>
  <si>
    <t>Poznámka k položce:_x000D_
vč. dopravy</t>
  </si>
  <si>
    <t>1200*2</t>
  </si>
  <si>
    <t>PSV</t>
  </si>
  <si>
    <t>Práce a dodávky PSV</t>
  </si>
  <si>
    <t>711</t>
  </si>
  <si>
    <t>Těsnící souvrství horního zakrytí skládky</t>
  </si>
  <si>
    <t>27</t>
  </si>
  <si>
    <t>7114720R3</t>
  </si>
  <si>
    <t>Provedení těsnícího souvrství složeného z těsnící zemní fólie ve vrstvách ochranných GTX a bentonitové rohože, včetně dodávek kotvících prvků</t>
  </si>
  <si>
    <t>-1802551288</t>
  </si>
  <si>
    <t>Poznámka k položce:_x000D_
v nákladech na 1 m2 souvrství zohlednit ztratné na spojích, prořezech a přesazích</t>
  </si>
  <si>
    <t>"plocha rekultivované skládky" 13522</t>
  </si>
  <si>
    <t>28</t>
  </si>
  <si>
    <t>289971212</t>
  </si>
  <si>
    <t>Ochranné vrstvy těsnících prvků z geotextilií ve sklonu do 1:5 š do 6 m - pod fólii + na povrch drénu</t>
  </si>
  <si>
    <t>507466085</t>
  </si>
  <si>
    <t>"ochrana obvodového drénu" 3,1*532</t>
  </si>
  <si>
    <t>15171,2*2 "Přepočtené koeficientem množství</t>
  </si>
  <si>
    <t>29</t>
  </si>
  <si>
    <t>693660600</t>
  </si>
  <si>
    <t>geotextilie  600 g/m2 do š 6 m</t>
  </si>
  <si>
    <t>1907296920</t>
  </si>
  <si>
    <t>15171,2*2,2 "Přepočtené koeficientem množství</t>
  </si>
  <si>
    <t>Ostatní konstrukce a práce-bourání</t>
  </si>
  <si>
    <t>30</t>
  </si>
  <si>
    <t>998222R11</t>
  </si>
  <si>
    <t xml:space="preserve">Přesun hmot </t>
  </si>
  <si>
    <t>942575935</t>
  </si>
  <si>
    <t>31</t>
  </si>
  <si>
    <t>998711101</t>
  </si>
  <si>
    <t>Přesun hmot pro izolace proti vodě, vlhkosti a plynům v objektech výšky do 6 m</t>
  </si>
  <si>
    <t>1115577299</t>
  </si>
  <si>
    <t>32</t>
  </si>
  <si>
    <t>938902106</t>
  </si>
  <si>
    <t>Čištění příkopů nezpevněných š dna přes 400 mm objem nánosu do 0,5 m3</t>
  </si>
  <si>
    <t>-1121926000</t>
  </si>
  <si>
    <t>"stávající odvodňovací příkopy po obvodu skládky" 550+15</t>
  </si>
  <si>
    <t>SO 02 - SO 02  Podzemní těsnící stěna</t>
  </si>
  <si>
    <t xml:space="preserve">    2 - Zakládání</t>
  </si>
  <si>
    <t xml:space="preserve">    3 - Svislé a kompletní konstrukce</t>
  </si>
  <si>
    <t>Ostatní - Ostatní</t>
  </si>
  <si>
    <t xml:space="preserve">    O - Ostatní</t>
  </si>
  <si>
    <t>1112011R2</t>
  </si>
  <si>
    <t>Odstranění křovin a stromů průměru kmene do 300 mm i s kořeny z celkové plochy přes 1000 do 10000 m2</t>
  </si>
  <si>
    <t>1053316312</t>
  </si>
  <si>
    <t>"v trase PTS a pracovních plošin" 1800</t>
  </si>
  <si>
    <t>1623031R1</t>
  </si>
  <si>
    <t>Vodorovné přemístění výkopku z rýh podzemních stěn do 500 m</t>
  </si>
  <si>
    <t>-1777767562</t>
  </si>
  <si>
    <t>Zakládání</t>
  </si>
  <si>
    <t>23111211A</t>
  </si>
  <si>
    <t>Převrtávaná pilotová podzemní těsnící stěna min. tl. 600 mm, prům. vrtání ~ 900 mm, výplň bet. směs odolná proti agresivním vodám bez dodávky výztuže, jednotková cena na m2 pohledové plochy stěny</t>
  </si>
  <si>
    <t>185849371</t>
  </si>
  <si>
    <t>"dle výkazu v TZ F.2 SO 02 podzemní stěny ze speciální vodotěsné směsi" 487</t>
  </si>
  <si>
    <t>23121221A</t>
  </si>
  <si>
    <t>Převrtávaná pilotová podzemní těsnící stěna min. tl. 600 mm, prům. vrtání 900 mm, výplň jílocementová směs odolná proti agresivním vodám, min. k=1.10-9, jednotková cena na m2 pohledové plochy stěny</t>
  </si>
  <si>
    <t>-1104057028</t>
  </si>
  <si>
    <t>"dle výkazu v TZ F.2 SO 02 podzemní stěny ze speciální vodotěsné směsi" 4859</t>
  </si>
  <si>
    <t>231611114</t>
  </si>
  <si>
    <t>Výztuž pilot betonovaných do země ocel z betonářské oceli 10 505</t>
  </si>
  <si>
    <t>-1069255576</t>
  </si>
  <si>
    <t>"dle výkazu v TZ F.2 SO 02 výztuž do pilot" 15,66</t>
  </si>
  <si>
    <t>2681111R1</t>
  </si>
  <si>
    <t>Vodicí zídky výšky do 1,5 m ze ŽB tř. C 20/25 pro zřízení podzemních stěn</t>
  </si>
  <si>
    <t>12283114</t>
  </si>
  <si>
    <t>"délka PTS 503 m dle TZ F.2 SO 02 x 2" 503*2</t>
  </si>
  <si>
    <t>29111111A</t>
  </si>
  <si>
    <t>Zřízení pracovních plošin a jejich odstranění</t>
  </si>
  <si>
    <t>-1816545857</t>
  </si>
  <si>
    <t>"dle výkazu výměr TZ F.2 SO 02" 4000</t>
  </si>
  <si>
    <t>Svislé a kompletní konstrukce</t>
  </si>
  <si>
    <t>3381711R3</t>
  </si>
  <si>
    <t>Osazování sloupků a vzpěr plotových ocelových v 2 m přikotvením ocelové patky do vodící zídky - přistřelením/hmoždinkami, případně zabetonováním včetně přípravy jamky</t>
  </si>
  <si>
    <t>1040539788</t>
  </si>
  <si>
    <t>Poznámka k položce:_x000D_
U rohových sloupků je součástí montáž vzpěr s kotvením ke sloupku a podkladu</t>
  </si>
  <si>
    <t>"technická zpráva F.1.1. SO 01 - oplocení v délce 540 m, sloupky po 3 metrech" 540/3</t>
  </si>
  <si>
    <t>5534220R1</t>
  </si>
  <si>
    <t>sloupek plotový průběžný nátěr 2150/38x1,5 mm s ocelovou patkou, pozink a poplastovaný, s krycím víčkem</t>
  </si>
  <si>
    <t>1361211839</t>
  </si>
  <si>
    <t>Poznámka k položce:_x000D_
sloupky</t>
  </si>
  <si>
    <t>"počet sloupků" 180</t>
  </si>
  <si>
    <t>553422320</t>
  </si>
  <si>
    <t>sloupek plotový průběžný základní nátěr 2000/38x1,5 mm pro vzpěry včetně úchytů a patice</t>
  </si>
  <si>
    <t>-711870246</t>
  </si>
  <si>
    <t>Poznámka k položce:_x000D_
pro vzpěry sloupků v lomových bodech oplocení</t>
  </si>
  <si>
    <t>"vzpěry" 44</t>
  </si>
  <si>
    <t>348101R30</t>
  </si>
  <si>
    <t>Montáž vratových sloupků, osazení vrat a kompletace kování</t>
  </si>
  <si>
    <t>-732658144</t>
  </si>
  <si>
    <t>Poznámka k položce:_x000D_
Kotvení sloupků k vodícím zídkám nebo provedení betonové patky vč. zemních prací</t>
  </si>
  <si>
    <t>"technická zpráva F.1.1. SO 01, výkres F.1.2.4" 2</t>
  </si>
  <si>
    <t>5534463R5</t>
  </si>
  <si>
    <t>dodávka vratových sloupů, vratových křídel pro oplocení, včetně kování</t>
  </si>
  <si>
    <t>408137660</t>
  </si>
  <si>
    <t>348401130</t>
  </si>
  <si>
    <t>Osazení oplocení ze strojového pletiva s napínacími dráty výšky do 2,0 m</t>
  </si>
  <si>
    <t>-598320032</t>
  </si>
  <si>
    <t>"technická zpráva F.1.1. SO 01 - oplocení v délce 540 m" 540</t>
  </si>
  <si>
    <t>313275030</t>
  </si>
  <si>
    <t>pletivo čtvercová oka 50 mm x 2,2 mm x 175 cm</t>
  </si>
  <si>
    <t>1855339193</t>
  </si>
  <si>
    <t>Poznámka k položce:_x000D_
pozink a poplastované</t>
  </si>
  <si>
    <t>Ostatní</t>
  </si>
  <si>
    <t>O</t>
  </si>
  <si>
    <t>PTS001</t>
  </si>
  <si>
    <t>Zřízení míchacího centra, včetně potřebných terénních úprav a zřízení zpevněné panelové plochy</t>
  </si>
  <si>
    <t>kpl</t>
  </si>
  <si>
    <t>1026148824</t>
  </si>
  <si>
    <t>PTS02</t>
  </si>
  <si>
    <t>Zřízení přípojky elektro a vody pro míchací centrum</t>
  </si>
  <si>
    <t>353173913</t>
  </si>
  <si>
    <t>Poznámka k položce:_x000D_
Variantně zajištění dovozu vody cisternami</t>
  </si>
  <si>
    <t>PTS03</t>
  </si>
  <si>
    <t>Inženýrskogeologický průzkum v trase podzemní těsnící stěny - provedení sond statické penetrace min. 7 ks, vyhodnocení a začlenění výsledků do DRS</t>
  </si>
  <si>
    <t>-1495204863</t>
  </si>
  <si>
    <t>PTS04</t>
  </si>
  <si>
    <t>Technologické zkoušky pro návrh směsi výplně PTS a následné odzkoušení na vzorcích, průběžný monitoring kvality směsi</t>
  </si>
  <si>
    <t>39950256</t>
  </si>
  <si>
    <t xml:space="preserve">"technická zpráva F.2 SO 02 a kap. 4.6 a 4.7 v sanační části PD" 1 </t>
  </si>
  <si>
    <t>SO 03 - SO 03  Sanace podzemních jímek</t>
  </si>
  <si>
    <t xml:space="preserve">    5 - Komunikace (dočasné)</t>
  </si>
  <si>
    <t xml:space="preserve">    9 - Ostatní konstrukce a práce-bourání</t>
  </si>
  <si>
    <t>111101101</t>
  </si>
  <si>
    <t>Odstranění travin z celkové plochy do 0,1 ha</t>
  </si>
  <si>
    <t>1168967065</t>
  </si>
  <si>
    <t>"technická zpráva F.3 SO 03 plocha odstranění travin 156 m2" 0,0156</t>
  </si>
  <si>
    <t>111201101</t>
  </si>
  <si>
    <t>Odstranění náletových křovin a stromů průměru kmene i s kořeny z celkové plochy do 1000 m2</t>
  </si>
  <si>
    <t>-109210903</t>
  </si>
  <si>
    <t>"technická zpráva F.3 SO 03 plocha odstranění náletových dřevin 156 m2"156</t>
  </si>
  <si>
    <t>111201R01</t>
  </si>
  <si>
    <t>Štěpkování dřevní hmoty křovin a stromů z vykácené plochy</t>
  </si>
  <si>
    <t>2051196920</t>
  </si>
  <si>
    <t>156</t>
  </si>
  <si>
    <t>Kácení stromů D kmene do 300 mm</t>
  </si>
  <si>
    <t>-1563424876</t>
  </si>
  <si>
    <t>112201101</t>
  </si>
  <si>
    <t>657886786</t>
  </si>
  <si>
    <t>120901123</t>
  </si>
  <si>
    <t>Bourání zdiva z ŽB nebo předpjatého betonu</t>
  </si>
  <si>
    <t>1950227245</t>
  </si>
  <si>
    <t>"technická zpráva F.3 SO 03 objem bouraných konstrukcí" 45</t>
  </si>
  <si>
    <t>131201103</t>
  </si>
  <si>
    <t>Hloubení jam nezapažených v hornině tř. 3 objemu do 5000 m3</t>
  </si>
  <si>
    <t>-1193999202</t>
  </si>
  <si>
    <t>"technická zpráva F.3 SO 03 objem nutných výkopů" 1200</t>
  </si>
  <si>
    <t>131201109</t>
  </si>
  <si>
    <t>Příplatek za lepivost u hloubení jam nezapažených v hornině tř. 3</t>
  </si>
  <si>
    <t>1526480880</t>
  </si>
  <si>
    <t>1322033R2</t>
  </si>
  <si>
    <t>Hloubení rýh pro sběrné a svodné drény hl do 2 m v hornině tř. 3</t>
  </si>
  <si>
    <t>1152541651</t>
  </si>
  <si>
    <t>161101108</t>
  </si>
  <si>
    <t>Svislé přemístění výkopku z horniny tř. 1 až 4 hl výkopu do 16 m</t>
  </si>
  <si>
    <t>-1260642614</t>
  </si>
  <si>
    <t>Vodorovné přemístění zeminy na mezideponii a naložení a odvoz z mezideponie do prostoru zásypu</t>
  </si>
  <si>
    <t>683283375</t>
  </si>
  <si>
    <t>171102101</t>
  </si>
  <si>
    <t>Uložení sypaniny z hornin soudržných do násypů zhutněných do 95 % PS</t>
  </si>
  <si>
    <t>-1902879731</t>
  </si>
  <si>
    <t>174101101</t>
  </si>
  <si>
    <t>Zásyp jam, šachet rýh nebo kolem objektů sypaninou se zhutněním na 95% PS</t>
  </si>
  <si>
    <t>1720712056</t>
  </si>
  <si>
    <t>181201102</t>
  </si>
  <si>
    <t>Úprava pláně na násypech v hornině tř. 1 až 4 se zhutněním</t>
  </si>
  <si>
    <t>1716685664</t>
  </si>
  <si>
    <t>"plocha SO 03" 156</t>
  </si>
  <si>
    <t>Komunikace (dočasné)</t>
  </si>
  <si>
    <t>5648611R1</t>
  </si>
  <si>
    <t>Zřízení sjezdu do sanační jámy - podklad ze štěrkodrtě ŠD tl 200 mm</t>
  </si>
  <si>
    <t>-837840948</t>
  </si>
  <si>
    <t>"technická zpráva F.3 SO 03 plocha 320 m2"4*80</t>
  </si>
  <si>
    <t>9790831R2</t>
  </si>
  <si>
    <t>Přesuny vybourané suti a uložení do zásypu vč. potřebných nakládek</t>
  </si>
  <si>
    <t>1716671281</t>
  </si>
  <si>
    <t>45</t>
  </si>
  <si>
    <t>998222011</t>
  </si>
  <si>
    <t>Přesun hmot jakékoliv délky objektu</t>
  </si>
  <si>
    <t>1122635900</t>
  </si>
  <si>
    <t>SO 04 - SO 04  Stavebně sanační čerpání, sanační technologie a její provoz</t>
  </si>
  <si>
    <t xml:space="preserve">    5 - Komunikace</t>
  </si>
  <si>
    <t xml:space="preserve">    744 - Elektromontáže - rozvody vodičů měděných</t>
  </si>
  <si>
    <t xml:space="preserve">    O 002 - Sanační technologie</t>
  </si>
  <si>
    <t xml:space="preserve">    O 003 - Odstranění odpadů</t>
  </si>
  <si>
    <t>1151012R1</t>
  </si>
  <si>
    <t>Čerpání vody na dopravní výšku do 25 m průměrný přítok do 2 l/s</t>
  </si>
  <si>
    <t>den</t>
  </si>
  <si>
    <t>-1806148956</t>
  </si>
  <si>
    <t>Poznámka k položce:_x000D_
stavebně-sanační čerpání z hg objektů a prostoru jímky_x000D_
pronájem/výměna a servis čerpadel_x000D_
náklady na provoz čerpání</t>
  </si>
  <si>
    <t>"sanační část, příloha 12 harmonogram - stavebně-sanační čerpání v délce 1 rok" 1*365</t>
  </si>
  <si>
    <t>115101321</t>
  </si>
  <si>
    <t>Pohotovost čerpací soupravy pro dopravní výšku do 25 m do 500 l/min</t>
  </si>
  <si>
    <t>458199544</t>
  </si>
  <si>
    <t>365</t>
  </si>
  <si>
    <t>17410110A</t>
  </si>
  <si>
    <t>Výkop a zásyp rýh pro potrubí a kolem šachet sypaninou se zhutněním</t>
  </si>
  <si>
    <t>836402607</t>
  </si>
  <si>
    <t>"zemní práce pro uložení potrubí a elektroinstalace od hg objektů k sanační technologii" 200</t>
  </si>
  <si>
    <t>451573111</t>
  </si>
  <si>
    <t>Lože pod potrubí otevřený výkop ze štěrkopísku</t>
  </si>
  <si>
    <t>1183852331</t>
  </si>
  <si>
    <t>Poznámka k položce:_x000D_
včetně obsypu potrubí a elektroinstalace</t>
  </si>
  <si>
    <t>Komunikace</t>
  </si>
  <si>
    <t>584121R11</t>
  </si>
  <si>
    <t>Zřízení a rozebrání zpevněné plochy pro sanační technologii ze silničních panelů</t>
  </si>
  <si>
    <t>-830909073</t>
  </si>
  <si>
    <t>Poznámka k položce:_x000D_
Skutečná velikost plochy dle potřeby instalované sanační technologie</t>
  </si>
  <si>
    <t>"technická zpráva F.4 SO 04, kap. 3" 350</t>
  </si>
  <si>
    <t>593810R50</t>
  </si>
  <si>
    <t>pronájem panel silniční 299x119x15 cm (na celou délku prací)</t>
  </si>
  <si>
    <t>-155396172</t>
  </si>
  <si>
    <t>871181121</t>
  </si>
  <si>
    <t>Montáž potrubí z trubek z tlakového polyetylénu otevřený výkop vnější průměr 50 mm</t>
  </si>
  <si>
    <t>-420908055</t>
  </si>
  <si>
    <t>"samostatné potrubí ke každému hg čerpanému objektu a jímce předpoklad celkem" 520</t>
  </si>
  <si>
    <t>286131120</t>
  </si>
  <si>
    <t>potrubí vodovodní PE100 PN16 SDR11 6 m, 100 m, 50 x 4,6 mm</t>
  </si>
  <si>
    <t>635824276</t>
  </si>
  <si>
    <t>87718112A</t>
  </si>
  <si>
    <t>Montáž tvarovek na potrubí z trubek z tlakového PE otevřený výkop vnější průměr 50 mm soubor</t>
  </si>
  <si>
    <t>-215366466</t>
  </si>
  <si>
    <t>744</t>
  </si>
  <si>
    <t>Elektromontáže - rozvody vodičů měděných</t>
  </si>
  <si>
    <t>74443110A</t>
  </si>
  <si>
    <t>Vedení napájecích a ovládacích kabelů k čerpadlům souhrnná cena montáž, včetně dodávky kabelů</t>
  </si>
  <si>
    <t>-1696194116</t>
  </si>
  <si>
    <t>O 002</t>
  </si>
  <si>
    <t>Sanační technologie</t>
  </si>
  <si>
    <t>ST020</t>
  </si>
  <si>
    <t>Montáž sanační technologie</t>
  </si>
  <si>
    <t>hod</t>
  </si>
  <si>
    <t>-1609573242</t>
  </si>
  <si>
    <t>ST019</t>
  </si>
  <si>
    <t>Zřízení dočasného zatepleného objektu pro instalaci sanační technologie (m3 obestavěného prostoru)</t>
  </si>
  <si>
    <t>-1310848003</t>
  </si>
  <si>
    <t>Poznámka k položce:_x000D_
rozměry objektu upřesněny zhotovitelem podle potřeby navržené technologie</t>
  </si>
  <si>
    <t>"technická zpráva F.4 SO 04, kap. 3" 870</t>
  </si>
  <si>
    <t>ST001</t>
  </si>
  <si>
    <t>Pronájem sanační technologie</t>
  </si>
  <si>
    <t>1565412712</t>
  </si>
  <si>
    <t>"technická zpráva F.4 SO 04, kap. 3., sanační část kap. 4.11 - specifikace komponent, délka" 365</t>
  </si>
  <si>
    <t>ST002</t>
  </si>
  <si>
    <t>Náklady na provoz technologie (obsluha, energie,výměna filtračních náplní)</t>
  </si>
  <si>
    <t>952620226</t>
  </si>
  <si>
    <t>"technická zpráva F.4 SO 04, kap. 3., sanační část kap. 4.11 po dobu 1 roku" 1*365</t>
  </si>
  <si>
    <t>ST007</t>
  </si>
  <si>
    <t>Dodávka oxidačního činidla - dávkovací roztok</t>
  </si>
  <si>
    <t>-2073373138</t>
  </si>
  <si>
    <t>"doba provozu sanační technologie 1 rok" 1*365</t>
  </si>
  <si>
    <t>ST004</t>
  </si>
  <si>
    <t>Zřízení drénu</t>
  </si>
  <si>
    <t>959972373</t>
  </si>
  <si>
    <t>"schéma drénu výkres F.4.3 a popis technická zpráva F.4 SO 04" 1</t>
  </si>
  <si>
    <t>ST005</t>
  </si>
  <si>
    <t>Přípojka elektro pro provoz technologie (~60kW) ze staveništního rozvaděče</t>
  </si>
  <si>
    <t>132120461</t>
  </si>
  <si>
    <t>"technická zpráva F.4 SO 04, kap. 1" 120</t>
  </si>
  <si>
    <t>ST008</t>
  </si>
  <si>
    <t>Dodávka filtračních náplní</t>
  </si>
  <si>
    <t>-250934598</t>
  </si>
  <si>
    <t>ST009</t>
  </si>
  <si>
    <t>Technologické zkoušky sanační technologie</t>
  </si>
  <si>
    <t>soubor</t>
  </si>
  <si>
    <t>-1023515794</t>
  </si>
  <si>
    <t>"sanační část kap. 4.11" 1</t>
  </si>
  <si>
    <t>ST006</t>
  </si>
  <si>
    <t>Demontáž dočasného zatepleného objektu pro instalaci sanační technologie (m3 obestavěného prostoru)</t>
  </si>
  <si>
    <t>1880959499</t>
  </si>
  <si>
    <t>ST000</t>
  </si>
  <si>
    <t>Demontáž sanační technologie</t>
  </si>
  <si>
    <t>1659169820</t>
  </si>
  <si>
    <t>O 003</t>
  </si>
  <si>
    <t>Odstranění odpadů</t>
  </si>
  <si>
    <t>OO001</t>
  </si>
  <si>
    <t>Odstranění odpadů 15 02 02 Absorpční činidla, filtrační materiály znečištěné nebezpečnými látkami (na hmotnost dodaných náplní)</t>
  </si>
  <si>
    <t>1792168145</t>
  </si>
  <si>
    <t>"vyčíslení množství sanační část, kap. 5, tab. 8" 15,6</t>
  </si>
  <si>
    <t>OO002</t>
  </si>
  <si>
    <t>Odstranění odpadů 19 13 05 Kaly ze sanace podzemní vody</t>
  </si>
  <si>
    <t>1478254336</t>
  </si>
  <si>
    <t>"vyčíslení množství sanační část, kap. 5, tab. 8" 300</t>
  </si>
  <si>
    <t>SO 05 - SO 05  Dobudování monitorovacích a sanačních vrtů, průběžný sanační monitoring</t>
  </si>
  <si>
    <t xml:space="preserve">    O - Průběžný monitoring podzemních a povrchových vod</t>
  </si>
  <si>
    <t xml:space="preserve">    O 001 - Vrtné práce</t>
  </si>
  <si>
    <t>133201R11</t>
  </si>
  <si>
    <t>Příprava pro zřízení šachet pro manipul šachty vrtů v hornině tř. 3, obsypy vč. dodání materiálu</t>
  </si>
  <si>
    <t>-721530741</t>
  </si>
  <si>
    <t>894411R11</t>
  </si>
  <si>
    <t>Zřízení manipulačních šachet pro hg vrty z bet. skruží 100/100/10cm a konusu 100/67/67 na cem. maltu, pojízdný bet poklop prům. 60cm, vybetonování dna komplet</t>
  </si>
  <si>
    <t>1049222179</t>
  </si>
  <si>
    <t>"vrty HJZ-13 až HJZ-18" 6</t>
  </si>
  <si>
    <t>Průběžný monitoring podzemních a povrchových vod</t>
  </si>
  <si>
    <t>LAB001</t>
  </si>
  <si>
    <t>Laboratorní analýza - stanovení sumy uhlovodíků C10 - C40 (matrice: voda)</t>
  </si>
  <si>
    <t>ks</t>
  </si>
  <si>
    <t>-1745792066</t>
  </si>
  <si>
    <t>"sanační část, kap. 4.10. podzemní voda, povrchová voda, odtok z dekontaminační stanice" (11*2+12*11+6*11)+(6*(2+12+6))+(12*2)+20</t>
  </si>
  <si>
    <t>LAB002</t>
  </si>
  <si>
    <t>Laboratorní analýza - stanovení PAU-12 (matrice: voda)</t>
  </si>
  <si>
    <t>1431876264</t>
  </si>
  <si>
    <t>LAB003</t>
  </si>
  <si>
    <t>Laboratorní analýza - stanovení BTEX (matrice: voda)</t>
  </si>
  <si>
    <t>-647890368</t>
  </si>
  <si>
    <t>LAB004</t>
  </si>
  <si>
    <t>Laboratorní analýza - stanovení fenolů (matrice: voda)</t>
  </si>
  <si>
    <t>652575512</t>
  </si>
  <si>
    <t>LAB008</t>
  </si>
  <si>
    <t>Laboratorní analýza - stanovení základních chemických ukazatelů (matrice: voda)</t>
  </si>
  <si>
    <t>1429090031</t>
  </si>
  <si>
    <t>"sanační část, kap. 4.10., 11 objektů * cykly" 11*(2+12+6)</t>
  </si>
  <si>
    <t>LAB005</t>
  </si>
  <si>
    <t>Převzetí, evidence, skartace vzorku, vystavení protokolu o zkoušce</t>
  </si>
  <si>
    <t>-885753251</t>
  </si>
  <si>
    <t>PM001</t>
  </si>
  <si>
    <t>Odběr vzorků podzemní vody - dynamický (vzorkovacím čerpadlem)</t>
  </si>
  <si>
    <t>1150393059</t>
  </si>
  <si>
    <t>"sanační část, kap. 4.10." 11*2+12*(11-6)+6*11</t>
  </si>
  <si>
    <t>PM011</t>
  </si>
  <si>
    <t>Odběr vzorků podzemní vody - dynamický (odběr z vzorkovacího kohoutu při stavebně sanačním čerpáním)</t>
  </si>
  <si>
    <t>-1722710066</t>
  </si>
  <si>
    <t>"sanační část, kap. 4.10. 12 cyklů, 6 stav.-san. čerp. hg objektů" 12*6</t>
  </si>
  <si>
    <t>PM012</t>
  </si>
  <si>
    <t>Odběr vzorků povrchové vody</t>
  </si>
  <si>
    <t>-1911078360</t>
  </si>
  <si>
    <t>"sanační část, kap. 4.10., 6 profilů * cykly" 6*(2+12+6)</t>
  </si>
  <si>
    <t>PM002</t>
  </si>
  <si>
    <t>Odběr vzorků na výstupu sanační technologie</t>
  </si>
  <si>
    <t>-1839349614</t>
  </si>
  <si>
    <t>"sanační část, kap. 4.10., 12 měsíců provozu technologie, 14-ti denní interval" 12*2</t>
  </si>
  <si>
    <t>PM013</t>
  </si>
  <si>
    <t>Doplňkové odběry dle kap. 4.10. bod 4) sanační části PD</t>
  </si>
  <si>
    <t>-1215892271</t>
  </si>
  <si>
    <t>"sanační část, kap. 4.10. bod 4)" 20</t>
  </si>
  <si>
    <t>PM003</t>
  </si>
  <si>
    <t>Terénní měření (konduktivita, pH, EH, teplota, rozpuštěný kyslík)</t>
  </si>
  <si>
    <t>-478953993</t>
  </si>
  <si>
    <t>PM005</t>
  </si>
  <si>
    <t xml:space="preserve">Dobrava osob a techniky </t>
  </si>
  <si>
    <t>km</t>
  </si>
  <si>
    <t>1400221580</t>
  </si>
  <si>
    <t>O 001</t>
  </si>
  <si>
    <t>Vrtné práce</t>
  </si>
  <si>
    <t>HG002</t>
  </si>
  <si>
    <t>Vytyčení vrtných prací</t>
  </si>
  <si>
    <t>-2100558083</t>
  </si>
  <si>
    <t>"sanační část, kap. 4.4. a 4.5." 2+6</t>
  </si>
  <si>
    <t>HG004</t>
  </si>
  <si>
    <t>Vrtné práce, vystrojení PVC prům. 160 mm, zaplášťové úpravy (6 ks HG vrt, hloubka 15 m)</t>
  </si>
  <si>
    <t>-1686374177</t>
  </si>
  <si>
    <t>"specifikace dle sanační část, kap. 4.5. HJZ-13 až HJZ-18" 6*15</t>
  </si>
  <si>
    <t>HG005</t>
  </si>
  <si>
    <t>Vrtné práce prům. 110 mm (2 ks HG vrt, hloubka 10 m)</t>
  </si>
  <si>
    <t>-272533262</t>
  </si>
  <si>
    <t>"specifikace dle sanační část, kap. 4.4. HJZ-11 až HJZ-12" 2*10</t>
  </si>
  <si>
    <t>HG006</t>
  </si>
  <si>
    <t>Ocelová chránička zhlaví vrtu s uzamykatelným poklopem, v. 0,5 m nad ú. t.</t>
  </si>
  <si>
    <t>-1916504763</t>
  </si>
  <si>
    <t>"sanační část, kap. 4.4. HJZ-11 až HJZ-12" 2</t>
  </si>
  <si>
    <t>HG007</t>
  </si>
  <si>
    <t>Dokumentace vrtných prací</t>
  </si>
  <si>
    <t>-1789923884</t>
  </si>
  <si>
    <t>"sanační část, kap. 4.4. a 4.5." 2*10+6*15</t>
  </si>
  <si>
    <t>HG009</t>
  </si>
  <si>
    <t>Doprava vrtné soupravy</t>
  </si>
  <si>
    <t>248812607</t>
  </si>
  <si>
    <t>HG010</t>
  </si>
  <si>
    <t>Doprava osobní</t>
  </si>
  <si>
    <t>-877338292</t>
  </si>
  <si>
    <t>SO 06 - SO 06 Úprava příkopu pro odvedení povrchových vod do vodoteče</t>
  </si>
  <si>
    <t xml:space="preserve">    5 - Komunikace (úpravy zasažených kci stavebními pracemi)</t>
  </si>
  <si>
    <t xml:space="preserve">    O - Odstranění odpadů</t>
  </si>
  <si>
    <t>132201202</t>
  </si>
  <si>
    <t>Hloubení rýh š pro potrubní vedení do 2000 mm v hornině tř. 3 objemu do 1000 m3</t>
  </si>
  <si>
    <t>-1522825344</t>
  </si>
  <si>
    <t>"rekonstruovaný propustek výkres F.6.2.4.2. 10,05" 10,05*1,5*1,2</t>
  </si>
  <si>
    <t>"nový propustek výkres F.6.2.4.2. 9,04" 9,04*1,5*1,2</t>
  </si>
  <si>
    <t>132201209</t>
  </si>
  <si>
    <t xml:space="preserve">Příplatek za lepivost k hloubení rýh š do 2000 mm v hornině tř. 3 </t>
  </si>
  <si>
    <t>-601237804</t>
  </si>
  <si>
    <t>"rekonstruovaný propustek výkres F.6.2.4.2. 50%" 10,05*1,5*1,2*0,5</t>
  </si>
  <si>
    <t>"nový propustek výkres F.6.2.4.2. 50%" 9,04*1,5*1,2*0,5</t>
  </si>
  <si>
    <t>162301102</t>
  </si>
  <si>
    <t>Vodorovné přemístění do 1000 m výkopku z horniny tř. 1 až 4</t>
  </si>
  <si>
    <t>585414869</t>
  </si>
  <si>
    <t>"objem výkopku" 34,362</t>
  </si>
  <si>
    <t>171201201</t>
  </si>
  <si>
    <t>Uložení sypaniny na skládky</t>
  </si>
  <si>
    <t>-638035282</t>
  </si>
  <si>
    <t>151101101</t>
  </si>
  <si>
    <t>Zřízení příložného pažení a rozepření stěn rýh hl do 2 m</t>
  </si>
  <si>
    <t>-1909453064</t>
  </si>
  <si>
    <t>"rekonstruovaný propustek výkres F.6.2.4.2." 10,05*1,2*2</t>
  </si>
  <si>
    <t>"nový propustek výkres F.6.2.4.2." 9,04*1,2*2</t>
  </si>
  <si>
    <t>151101111</t>
  </si>
  <si>
    <t>Odstranění příložného pažení a rozepření stěn rýh hl do 2 m</t>
  </si>
  <si>
    <t>1974743667</t>
  </si>
  <si>
    <t>45,816</t>
  </si>
  <si>
    <t>161101101a</t>
  </si>
  <si>
    <t xml:space="preserve">Svislé přemístění výkopku z horniny tř. 1 až 4 </t>
  </si>
  <si>
    <t>-1945523131</t>
  </si>
  <si>
    <t>0,5*34,362</t>
  </si>
  <si>
    <t>-1889590981</t>
  </si>
  <si>
    <t>"rekonstruovaný propustek výkres F.6.2.4.2." 5*3</t>
  </si>
  <si>
    <t>"nový propustek výkres F.6.2.4.2." 5*3</t>
  </si>
  <si>
    <t>583441710</t>
  </si>
  <si>
    <t>štěrkodrť frakce 0-32 třída C</t>
  </si>
  <si>
    <t>1630030097</t>
  </si>
  <si>
    <t>30*1,8</t>
  </si>
  <si>
    <t>Zásyp jam, šachet rýh nebo kolem objektů sypaninou se zhutněním</t>
  </si>
  <si>
    <t>120379490</t>
  </si>
  <si>
    <t>"rekonstruovaný propustek výkres F.6.2.4.2. 10,05" 10,05*0,3*1,2</t>
  </si>
  <si>
    <t>"nový propustek výkres F.6.2.4.2. 9,04" 9,04*0,3*1,2</t>
  </si>
  <si>
    <t>175101101</t>
  </si>
  <si>
    <t>Obsyp potrubí bez prohození sypaniny z hornin tř. 1 až 4 uloženým do 3 m od kraje výkopu</t>
  </si>
  <si>
    <t>-1665361059</t>
  </si>
  <si>
    <t>"rekonstruovaný propustek výkres F.6.2.4.2." 10,05*0,3*1,2</t>
  </si>
  <si>
    <t>"nový propustek výkres F.6.2.4.2." 9,04*0,3*1,2</t>
  </si>
  <si>
    <t>583373450</t>
  </si>
  <si>
    <t>štěrkopísek frakce 0-32 třída C</t>
  </si>
  <si>
    <t>-649297675</t>
  </si>
  <si>
    <t>6,872</t>
  </si>
  <si>
    <t>6,872*2 "Přepočtené koeficientem množství</t>
  </si>
  <si>
    <t>175101201</t>
  </si>
  <si>
    <t>Obsyp objektů bez prohození sypaniny z hornin tř. 1 až 4 uloženým do 30 m od kraje objektu</t>
  </si>
  <si>
    <t>-1259264776</t>
  </si>
  <si>
    <t>Založení lučního trávníku výsevem ve svahu do 1:2</t>
  </si>
  <si>
    <t>-1680844142</t>
  </si>
  <si>
    <t>105*2*2</t>
  </si>
  <si>
    <t>005724740</t>
  </si>
  <si>
    <t>osivo směs travní krajinná - svahová</t>
  </si>
  <si>
    <t>2071453685</t>
  </si>
  <si>
    <t>420*0,02 "Přepočtené koeficientem množství</t>
  </si>
  <si>
    <t>181101102</t>
  </si>
  <si>
    <t>Úprava pláně v zářezech v hornině tř. 1 až 4 se zhutněním</t>
  </si>
  <si>
    <t>1835972778</t>
  </si>
  <si>
    <t>"dno příkopu pod žlabovkami" 93*0,35</t>
  </si>
  <si>
    <t>"rekonstruovaný propustek výkres F.6.2.4.2." 10,05*1,5</t>
  </si>
  <si>
    <t>"nový propustek výkres F.6.2.4.2." 9,04*1,5</t>
  </si>
  <si>
    <t>2715711R1</t>
  </si>
  <si>
    <t>Polštáře zhutněné pod základy ze štěrkopísku tříděného</t>
  </si>
  <si>
    <t>-1200822721</t>
  </si>
  <si>
    <t>"dle výkresů F.6.2.4.1. a F.6.2.4.2. ukončovací prahy dlažby" 0,25*0,1*(1,995*2+2*0,7+1,3+3,085/2+2*1,3+2*1,5+2*1,5)</t>
  </si>
  <si>
    <t>"rekonstruovaný propustek výkres F.6.2.4.2." 0,6*0,1*(2,658+2,624)</t>
  </si>
  <si>
    <t>"nový propustek výkres F.6.2.4.2." 0,6*0,1*(2,83+2,68)</t>
  </si>
  <si>
    <t>451541111</t>
  </si>
  <si>
    <t>Lože pod potrubí otevřený výkop ze štěrkodrtě</t>
  </si>
  <si>
    <t>-530347864</t>
  </si>
  <si>
    <t>"rekonstruovaný propustek výkres F.6.2.4.2." 10,05*1,41*0,1</t>
  </si>
  <si>
    <t>"nový propustek výkres F.6.2.4.2." 9,04*1,41*0,1</t>
  </si>
  <si>
    <t>465513R01</t>
  </si>
  <si>
    <t>Kyneta odvodňovacího příkopu ze žlabovek šířky 300 a délky 500 mm do betonového lože C 12/15 s vyspárováním spár</t>
  </si>
  <si>
    <t>679874892</t>
  </si>
  <si>
    <t>"technická zpráva F.6 SO 06, kap. F.1.2.2. celková délka 93 m" 93</t>
  </si>
  <si>
    <t>4515R0077</t>
  </si>
  <si>
    <t>Ukončovací prahy kamenné dlažby</t>
  </si>
  <si>
    <t>-173583091</t>
  </si>
  <si>
    <t>"dle výkresů F.6.2.4.1. a F.6.2.4.2." 0,25*0,6*(1,995*2+2*0,7+1,3+3,085/2+2*1,3+2*1,5+2*1,5)</t>
  </si>
  <si>
    <t>4655132R7</t>
  </si>
  <si>
    <t>Dlažba z lomového kamene s vyspárováním tl 250 mm na podkladní beton C 20/25 tl. 100 mm</t>
  </si>
  <si>
    <t>-25365155</t>
  </si>
  <si>
    <t>"zaústění do koryta" 2*2*1,5</t>
  </si>
  <si>
    <t>"nový propustek" 2,835*(1,995+0,5)+3,455*1,5+2,21*1,3*2+2*2</t>
  </si>
  <si>
    <t>"rekonstruovaný propustek" 2,9*1,2+2,5*1,5*2</t>
  </si>
  <si>
    <t>Komunikace (úpravy zasažených kci stavebními pracemi)</t>
  </si>
  <si>
    <t>564251111</t>
  </si>
  <si>
    <t>Podklad nebo podsyp ze štěrkopísku ŠP tl 150 mm</t>
  </si>
  <si>
    <t>1608724607</t>
  </si>
  <si>
    <t>"rekonstruovaný propustek výkres F.6.2.4.2., šíře komunikace 4 m" 4*3</t>
  </si>
  <si>
    <t>"nový propustek výkres F.6.2.4.2. , šíře komunikace 4 m" 4*3</t>
  </si>
  <si>
    <t>Podklad ze štěrkodrtě ŠD tl 200 mm</t>
  </si>
  <si>
    <t>-246412460</t>
  </si>
  <si>
    <t>569231111</t>
  </si>
  <si>
    <t>Zpevnění krajnic štěrkopískem nebo kamenivem těženým tl 100 mm</t>
  </si>
  <si>
    <t>-386450658</t>
  </si>
  <si>
    <t>"po délce příkopu" 0,5*105*1</t>
  </si>
  <si>
    <t>9601112R1</t>
  </si>
  <si>
    <t>Bourací a pomocné práce při rekonstrukci stávajícího propustku</t>
  </si>
  <si>
    <t>1815004811</t>
  </si>
  <si>
    <t>9194111R1</t>
  </si>
  <si>
    <t>Čelo nově budovaného propustku z betonu z trub DN 600</t>
  </si>
  <si>
    <t>2108984012</t>
  </si>
  <si>
    <t>"výkres F.6.2.4.2.1 rekonstrukce propustku" 2</t>
  </si>
  <si>
    <t>"výkres F.6.2.4.2.2 nový propustek" 2</t>
  </si>
  <si>
    <t>9195121R1</t>
  </si>
  <si>
    <t>Zřízení propustku z trub betonových nebo ŽB DN 600</t>
  </si>
  <si>
    <t>890024931</t>
  </si>
  <si>
    <t>"rekonstruovaný propustek výkres F.6.2.4.2. 10,05" 10,05</t>
  </si>
  <si>
    <t>"nový propustek výkres F.6.2.4.2. 9,04" 9,04</t>
  </si>
  <si>
    <t>592231R30</t>
  </si>
  <si>
    <t>trouba betonová vibrolisovaná s integrovaným spojem  D 60x250 cm</t>
  </si>
  <si>
    <t>-271230784</t>
  </si>
  <si>
    <t>"rekonstruovaný propustek výkres F.6.2.4.1. 10,05m" 5</t>
  </si>
  <si>
    <t>"nový propustek výkres F.6.2.4.2. 9,04m" 4</t>
  </si>
  <si>
    <t>9195355R5</t>
  </si>
  <si>
    <t>Obetonování trubního propustku betonem C 20/25 s dodáním výztužné KARI sítě</t>
  </si>
  <si>
    <t>1625171389</t>
  </si>
  <si>
    <t>"rekonstruovaný propustek výkres F.6.2.4.2. 10,05" (10,05-2*0,4)*0,5</t>
  </si>
  <si>
    <t>"nový propustek výkres F.6.2.4.2. 9,04" (9,04-2*0,4)*0,5</t>
  </si>
  <si>
    <t>9389022R6</t>
  </si>
  <si>
    <t>Čištění příkopů podél komunikace odvádějící vody ze skládky do vodoteče a profilace přilehlých svahů příkopu pro konečnou úpravu</t>
  </si>
  <si>
    <t>-281197958</t>
  </si>
  <si>
    <t>979082113</t>
  </si>
  <si>
    <t>Vodorovná doprava suti po suchu na vzdálenost do 1000 m</t>
  </si>
  <si>
    <t>-1241990276</t>
  </si>
  <si>
    <t>Přesun hmot pro stavební objekt</t>
  </si>
  <si>
    <t>-672222661</t>
  </si>
  <si>
    <t>33</t>
  </si>
  <si>
    <t>Odběr vzorků zeminy - směsný</t>
  </si>
  <si>
    <t>615433128</t>
  </si>
  <si>
    <t>"sanační část, kap. 5 odstavec 1) 2 ks směsného vzorku vzniklé z 5 dílčích" 2</t>
  </si>
  <si>
    <t>34</t>
  </si>
  <si>
    <t>Laboratorní analýzy - dle vyhlášky č. 294/2005 Sb., příloha č.2,tab. č. 2.1 - stanovení třídy vyluhovatelnosti (matrice: pevný vzorek)</t>
  </si>
  <si>
    <t>407090873</t>
  </si>
  <si>
    <t>35</t>
  </si>
  <si>
    <t>979097R15</t>
  </si>
  <si>
    <t>Poplatek za skládku - kontaminovaná zemina z vyčištění odvodňovacích příkopů</t>
  </si>
  <si>
    <t>-337416588</t>
  </si>
  <si>
    <t>Poznámka k položce:_x000D_
Předpoklad odstranění odpadu pod kódem 170503 Zemina a kamení obsahující nebezpečné látky</t>
  </si>
  <si>
    <t>"sanační část, kap. 5 tabulka 7:odpady z čištění příkopů kód odpadu 170503" 88</t>
  </si>
  <si>
    <t>SO 07 - Sled a řízení prací</t>
  </si>
  <si>
    <t>000 - Sled a řízení prací</t>
  </si>
  <si>
    <t xml:space="preserve">    0 - Nepojmenovaný díl</t>
  </si>
  <si>
    <t>000</t>
  </si>
  <si>
    <t>Nepojmenovaný díl</t>
  </si>
  <si>
    <t>TR007</t>
  </si>
  <si>
    <t>Prováděcí projekt nápravných opatření</t>
  </si>
  <si>
    <t>1097934780</t>
  </si>
  <si>
    <t>"sanační část, kap. 4.1" 1</t>
  </si>
  <si>
    <t>TR001</t>
  </si>
  <si>
    <t>Manager projektu - sled a řízení prací</t>
  </si>
  <si>
    <t>-340557714</t>
  </si>
  <si>
    <t>TR002</t>
  </si>
  <si>
    <t>Sanační geolog - sled a řízení prací</t>
  </si>
  <si>
    <t>-7655294</t>
  </si>
  <si>
    <t>TR003</t>
  </si>
  <si>
    <t>Stavbyvedoucí - sled a řízení prací</t>
  </si>
  <si>
    <t>990347258</t>
  </si>
  <si>
    <t>TR004</t>
  </si>
  <si>
    <t>Vytýčení podzemních inženýrských sítí</t>
  </si>
  <si>
    <t>-721096950</t>
  </si>
  <si>
    <t>TR005</t>
  </si>
  <si>
    <t>Geodetické práce - vytyčení objektů a zaměření vč. hg vrtů</t>
  </si>
  <si>
    <t>405642334</t>
  </si>
  <si>
    <t>sr006</t>
  </si>
  <si>
    <t>Kvartální zprávy o průběhu prací</t>
  </si>
  <si>
    <t>1941044659</t>
  </si>
  <si>
    <t>sr007</t>
  </si>
  <si>
    <t>Etapová zpráva po ukončení technických prací na zabezpečení skládky a stavebně sanačního čerpání</t>
  </si>
  <si>
    <t>-1313574996</t>
  </si>
  <si>
    <t>TR010</t>
  </si>
  <si>
    <t>Závěrečná zpráva o průběhu prací</t>
  </si>
  <si>
    <t>905325396</t>
  </si>
  <si>
    <t>TR011</t>
  </si>
  <si>
    <t>Doplnění databáze SEKM</t>
  </si>
  <si>
    <t>1274823652</t>
  </si>
  <si>
    <t>"sanační část kap. 4.14." 2</t>
  </si>
  <si>
    <t>TR012</t>
  </si>
  <si>
    <t>-1594905047</t>
  </si>
  <si>
    <t>AAR01</t>
  </si>
  <si>
    <t>Aktualizace analýzy rizik</t>
  </si>
  <si>
    <t>-1523026890</t>
  </si>
  <si>
    <t>"sanační část kap. 4.13, zpracování AAR nezávislým subjektem na dodavateli sanace" 1</t>
  </si>
  <si>
    <t>AAR02</t>
  </si>
  <si>
    <t>-2076383430</t>
  </si>
  <si>
    <t>VON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</si>
  <si>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</si>
  <si>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</si>
  <si>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</si>
  <si>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</si>
  <si>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</si>
  <si>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</si>
  <si>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VRN3</t>
  </si>
  <si>
    <t>Zařízení staveniště</t>
  </si>
  <si>
    <t>032103000</t>
  </si>
  <si>
    <t>Zařízení staveniště vybavení staveniště náklady na stavební buňky</t>
  </si>
  <si>
    <t>CS ÚRS 2015 01</t>
  </si>
  <si>
    <t>1024</t>
  </si>
  <si>
    <t>931534488</t>
  </si>
  <si>
    <t>Poznámka k položce:_x000D_
kancelářská stavební buňka pro konání kontrolních dnů_x000D_
buňka s denní místností pro pracovníky_x000D_
mobilní WC 1 na každých 10 pracovníků_x000D_
další zařízení dle podmínek dotčených orgánů (např. KHS)</t>
  </si>
  <si>
    <t>032403000</t>
  </si>
  <si>
    <t>Zařízení staveniště vybavení staveniště provizorní komunikace</t>
  </si>
  <si>
    <t>-476024976</t>
  </si>
  <si>
    <t>Poznámka k položce:_x000D_
dočasné staveništní komunikace</t>
  </si>
  <si>
    <t>032503000</t>
  </si>
  <si>
    <t>Zařízení staveniště vybavení staveniště skládky na staveništi</t>
  </si>
  <si>
    <t>-1996375115</t>
  </si>
  <si>
    <t>032903000</t>
  </si>
  <si>
    <t>Zařízení staveniště vybavení staveniště náklady na provoz a údržbu vybavení staveniště</t>
  </si>
  <si>
    <t>1331980693</t>
  </si>
  <si>
    <t>034103000</t>
  </si>
  <si>
    <t>Zařízení staveniště zabezpečení staveniště energie pro zařízení staveniště</t>
  </si>
  <si>
    <t>2123298411</t>
  </si>
  <si>
    <t>034203000</t>
  </si>
  <si>
    <t>Zařízení staveniště zabezpečení staveniště oplocení staveniště</t>
  </si>
  <si>
    <t>-1469011715</t>
  </si>
  <si>
    <t>Poznámka k položce:_x000D_
Ohraničení a označení staveniště a pracovišť podle postupu prací</t>
  </si>
  <si>
    <t>034503000</t>
  </si>
  <si>
    <t>Zařízení staveniště zabezpečení staveniště informační tabule</t>
  </si>
  <si>
    <t>458192161</t>
  </si>
  <si>
    <t>Poznámka k položce:_x000D_
Tabule s označením stavby_x000D_
Informativní, výstražné a zákazové tabulky na staveništi</t>
  </si>
  <si>
    <t>039103000</t>
  </si>
  <si>
    <t>Zařízení staveniště zrušení zařízení staveniště rozebrání, bourání a odvoz</t>
  </si>
  <si>
    <t>-225847595</t>
  </si>
  <si>
    <t>039203000</t>
  </si>
  <si>
    <t>Zařízení staveniště zrušení zařízení staveniště úprava terénu</t>
  </si>
  <si>
    <t>1382424653</t>
  </si>
  <si>
    <t>VRN6</t>
  </si>
  <si>
    <t>Územní vlivy</t>
  </si>
  <si>
    <t>064103000</t>
  </si>
  <si>
    <t>Územní vlivy práce na těžce přístupných místech práce ve zdraví škodlivém prostředí práce ve škodlivém prostředí</t>
  </si>
  <si>
    <t>1535086419</t>
  </si>
  <si>
    <t>Poznámka k položce:_x000D_
Zajištění osobních ochranných pomůcek pracovníků_x000D_
Měření pracovního prostředí_x000D_
Další organizační a technická opatření pro práci při sanaci kontaminovaného prostředí</t>
  </si>
  <si>
    <t>065002000</t>
  </si>
  <si>
    <t>Hlavní tituly průvodních činností a nákladů územní vlivy mimostaveništní doprava materiálů a výrobků</t>
  </si>
  <si>
    <t>1361032233</t>
  </si>
  <si>
    <t>VRN7</t>
  </si>
  <si>
    <t>Provozní vlivy</t>
  </si>
  <si>
    <t>071002000</t>
  </si>
  <si>
    <t>Hlavní tituly průvodních činností a nákladů provozní vlivy provoz investora, třetích osob</t>
  </si>
  <si>
    <t>1024328501</t>
  </si>
  <si>
    <t>Poznámka k položce:_x000D_
Dopravně inženýrská opatření - projednání s dotčenými orgány, instalace, pronájem a demontáž značení_x000D_
Pasportizace stavu stávajících komunikací před zahájením prací_x000D_
Průběžné čištění příjezdových komunikací_x000D_
Oprava případných poškození komunikací a pozemků způsobených stavbou_x000D_
Zajištění dopravní obslužnosti po místní účelové komunikaci</t>
  </si>
  <si>
    <t>Množství        po MZ 3</t>
  </si>
  <si>
    <t>Cena celkem podle dodatku k SOD</t>
  </si>
  <si>
    <t>beze změny</t>
  </si>
  <si>
    <t>Poznámka k položce v dodatku k SOD</t>
  </si>
  <si>
    <t>změna množství navýšením</t>
  </si>
  <si>
    <t>změna množství ponížením</t>
  </si>
  <si>
    <t>změna množství ponížením na 0</t>
  </si>
  <si>
    <t>Podle dodatku k SOD</t>
  </si>
  <si>
    <t>v rámci MZ č. 3: odtěžení rozbředlých jemnozrnných zemin v ploše úpravy pracovních plošin v okolí jímek, pr. hloubka 1,5 + 30% úprava pro zářez v okolí pracovní plošiny (320-50)*1,5*1,2</t>
  </si>
  <si>
    <t>v rámci MZ č. 3: zásyp dodaným materiálem místo odtěžené zeminy 530 m3 + zásyp prostoru jímek 50 * 1,2 + modelace terénu po provedení PTS v ploše sanovaných jímek+610</t>
  </si>
  <si>
    <t>množství a cena beze změny, nový rozklad množství</t>
  </si>
  <si>
    <t>MZ č. 3: položka využita pro úpravu povrchu sanovaného podkladu pracovní plošiny: 320 m2</t>
  </si>
  <si>
    <t>množství a cena beze změny, nové použití</t>
  </si>
  <si>
    <t>N1</t>
  </si>
  <si>
    <t>564R0000</t>
  </si>
  <si>
    <t>Hrubozrnný zásypový materiál frakce 150 až 400 mm pro sanaci podloží</t>
  </si>
  <si>
    <t xml:space="preserve">dodávka materiálu pro sanaci podloží pracovních plošin ((320-50)*1,5+50*1,2)*2 </t>
  </si>
  <si>
    <t>N2</t>
  </si>
  <si>
    <t>564R0001</t>
  </si>
  <si>
    <t>Doprava zásypového materiálu</t>
  </si>
  <si>
    <t>nová položka</t>
  </si>
  <si>
    <t>změněno v rámci dodatku</t>
  </si>
  <si>
    <t>Cena celkem podle dodatku k SOD bez DPH</t>
  </si>
  <si>
    <t>Poznámka k SO          v dodatku k SOD</t>
  </si>
  <si>
    <t>celková cena beze změny</t>
  </si>
  <si>
    <t>Množství        po MZ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</si>
</sst>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9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8"/>
      <color rgb="FF50505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7" fontId="36" fillId="0" borderId="22" xfId="0" applyNumberFormat="1" applyFont="1" applyBorder="1" applyAlignment="1" applyProtection="1">
      <alignment vertical="center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167" fontId="36" fillId="0" borderId="0" xfId="0" applyNumberFormat="1" applyFont="1" applyBorder="1" applyAlignment="1" applyProtection="1">
      <alignment vertical="center"/>
      <protection locked="0"/>
    </xf>
    <xf numFmtId="4" fontId="18" fillId="0" borderId="0" xfId="0" applyNumberFormat="1" applyFont="1" applyBorder="1" applyAlignment="1" applyProtection="1">
      <alignment vertical="center"/>
      <protection locked="0"/>
    </xf>
    <xf numFmtId="0" fontId="18" fillId="5" borderId="22" xfId="0" applyFont="1" applyFill="1" applyBorder="1" applyAlignment="1" applyProtection="1">
      <alignment horizontal="center" vertical="center"/>
      <protection locked="0"/>
    </xf>
    <xf numFmtId="49" fontId="18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8" fillId="5" borderId="22" xfId="0" applyFont="1" applyFill="1" applyBorder="1" applyAlignment="1" applyProtection="1">
      <alignment horizontal="left" vertical="center" wrapText="1"/>
      <protection locked="0"/>
    </xf>
    <xf numFmtId="0" fontId="18" fillId="5" borderId="22" xfId="0" applyFont="1" applyFill="1" applyBorder="1" applyAlignment="1" applyProtection="1">
      <alignment horizontal="center" vertical="center" wrapText="1"/>
      <protection locked="0"/>
    </xf>
    <xf numFmtId="167" fontId="18" fillId="5" borderId="22" xfId="0" applyNumberFormat="1" applyFont="1" applyFill="1" applyBorder="1" applyAlignment="1" applyProtection="1">
      <alignment vertical="center"/>
      <protection locked="0"/>
    </xf>
    <xf numFmtId="4" fontId="18" fillId="5" borderId="22" xfId="0" applyNumberFormat="1" applyFont="1" applyFill="1" applyBorder="1" applyAlignment="1" applyProtection="1">
      <alignment vertical="center"/>
      <protection locked="0"/>
    </xf>
    <xf numFmtId="0" fontId="0" fillId="5" borderId="3" xfId="0" applyFont="1" applyFill="1" applyBorder="1" applyAlignment="1">
      <alignment vertical="center"/>
    </xf>
    <xf numFmtId="0" fontId="19" fillId="5" borderId="14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center" vertical="center"/>
    </xf>
    <xf numFmtId="166" fontId="19" fillId="5" borderId="0" xfId="0" applyNumberFormat="1" applyFont="1" applyFill="1" applyBorder="1" applyAlignment="1">
      <alignment vertical="center"/>
    </xf>
    <xf numFmtId="166" fontId="19" fillId="5" borderId="15" xfId="0" applyNumberFormat="1" applyFont="1" applyFill="1" applyBorder="1" applyAlignment="1">
      <alignment vertical="center"/>
    </xf>
    <xf numFmtId="167" fontId="36" fillId="5" borderId="22" xfId="0" applyNumberFormat="1" applyFont="1" applyFill="1" applyBorder="1" applyAlignment="1" applyProtection="1">
      <alignment vertical="center"/>
      <protection locked="0"/>
    </xf>
    <xf numFmtId="0" fontId="18" fillId="6" borderId="22" xfId="0" applyFont="1" applyFill="1" applyBorder="1" applyAlignment="1" applyProtection="1">
      <alignment horizontal="center" vertical="center"/>
      <protection locked="0"/>
    </xf>
    <xf numFmtId="49" fontId="18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18" fillId="6" borderId="22" xfId="0" applyFont="1" applyFill="1" applyBorder="1" applyAlignment="1" applyProtection="1">
      <alignment horizontal="left" vertical="center" wrapText="1"/>
      <protection locked="0"/>
    </xf>
    <xf numFmtId="0" fontId="18" fillId="6" borderId="22" xfId="0" applyFont="1" applyFill="1" applyBorder="1" applyAlignment="1" applyProtection="1">
      <alignment horizontal="center" vertical="center" wrapText="1"/>
      <protection locked="0"/>
    </xf>
    <xf numFmtId="167" fontId="18" fillId="6" borderId="22" xfId="0" applyNumberFormat="1" applyFont="1" applyFill="1" applyBorder="1" applyAlignment="1" applyProtection="1">
      <alignment vertical="center"/>
      <protection locked="0"/>
    </xf>
    <xf numFmtId="4" fontId="18" fillId="6" borderId="22" xfId="0" applyNumberFormat="1" applyFont="1" applyFill="1" applyBorder="1" applyAlignment="1" applyProtection="1">
      <alignment vertical="center"/>
      <protection locked="0"/>
    </xf>
    <xf numFmtId="0" fontId="0" fillId="6" borderId="3" xfId="0" applyFont="1" applyFill="1" applyBorder="1" applyAlignment="1">
      <alignment vertical="center"/>
    </xf>
    <xf numFmtId="0" fontId="19" fillId="6" borderId="14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horizontal="center" vertical="center"/>
    </xf>
    <xf numFmtId="166" fontId="19" fillId="6" borderId="0" xfId="0" applyNumberFormat="1" applyFont="1" applyFill="1" applyBorder="1" applyAlignment="1">
      <alignment vertical="center"/>
    </xf>
    <xf numFmtId="166" fontId="19" fillId="6" borderId="15" xfId="0" applyNumberFormat="1" applyFont="1" applyFill="1" applyBorder="1" applyAlignment="1">
      <alignment vertical="center"/>
    </xf>
    <xf numFmtId="167" fontId="36" fillId="6" borderId="22" xfId="0" applyNumberFormat="1" applyFont="1" applyFill="1" applyBorder="1" applyAlignment="1" applyProtection="1">
      <alignment vertical="center"/>
      <protection locked="0"/>
    </xf>
    <xf numFmtId="0" fontId="18" fillId="7" borderId="17" xfId="0" applyFont="1" applyFill="1" applyBorder="1" applyAlignment="1">
      <alignment horizontal="center" vertical="center" wrapText="1"/>
    </xf>
    <xf numFmtId="4" fontId="36" fillId="5" borderId="22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8" borderId="22" xfId="0" applyFont="1" applyFill="1" applyBorder="1" applyAlignment="1" applyProtection="1">
      <alignment horizontal="center" vertical="center"/>
      <protection locked="0"/>
    </xf>
    <xf numFmtId="49" fontId="18" fillId="8" borderId="22" xfId="0" applyNumberFormat="1" applyFont="1" applyFill="1" applyBorder="1" applyAlignment="1" applyProtection="1">
      <alignment horizontal="left" vertical="center" wrapText="1"/>
      <protection locked="0"/>
    </xf>
    <xf numFmtId="0" fontId="18" fillId="8" borderId="22" xfId="0" applyFont="1" applyFill="1" applyBorder="1" applyAlignment="1" applyProtection="1">
      <alignment horizontal="left" vertical="center" wrapText="1"/>
      <protection locked="0"/>
    </xf>
    <xf numFmtId="0" fontId="18" fillId="8" borderId="22" xfId="0" applyFont="1" applyFill="1" applyBorder="1" applyAlignment="1" applyProtection="1">
      <alignment horizontal="center" vertical="center" wrapText="1"/>
      <protection locked="0"/>
    </xf>
    <xf numFmtId="167" fontId="18" fillId="8" borderId="22" xfId="0" applyNumberFormat="1" applyFont="1" applyFill="1" applyBorder="1" applyAlignment="1" applyProtection="1">
      <alignment vertical="center"/>
      <protection locked="0"/>
    </xf>
    <xf numFmtId="4" fontId="18" fillId="8" borderId="22" xfId="0" applyNumberFormat="1" applyFont="1" applyFill="1" applyBorder="1" applyAlignment="1" applyProtection="1">
      <alignment vertical="center"/>
      <protection locked="0"/>
    </xf>
    <xf numFmtId="0" fontId="0" fillId="8" borderId="3" xfId="0" applyFont="1" applyFill="1" applyBorder="1" applyAlignment="1">
      <alignment vertical="center"/>
    </xf>
    <xf numFmtId="0" fontId="19" fillId="8" borderId="14" xfId="0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center" vertical="center"/>
    </xf>
    <xf numFmtId="166" fontId="19" fillId="8" borderId="0" xfId="0" applyNumberFormat="1" applyFont="1" applyFill="1" applyBorder="1" applyAlignment="1">
      <alignment vertical="center"/>
    </xf>
    <xf numFmtId="166" fontId="19" fillId="8" borderId="15" xfId="0" applyNumberFormat="1" applyFont="1" applyFill="1" applyBorder="1" applyAlignment="1">
      <alignment vertical="center"/>
    </xf>
    <xf numFmtId="167" fontId="36" fillId="8" borderId="22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>
      <alignment vertical="center"/>
    </xf>
    <xf numFmtId="0" fontId="35" fillId="7" borderId="17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/>
    </xf>
    <xf numFmtId="4" fontId="25" fillId="6" borderId="14" xfId="0" applyNumberFormat="1" applyFont="1" applyFill="1" applyBorder="1" applyAlignment="1">
      <alignment vertical="center"/>
    </xf>
    <xf numFmtId="4" fontId="25" fillId="6" borderId="0" xfId="0" applyNumberFormat="1" applyFont="1" applyFill="1" applyBorder="1" applyAlignment="1">
      <alignment vertical="center"/>
    </xf>
    <xf numFmtId="166" fontId="25" fillId="6" borderId="0" xfId="0" applyNumberFormat="1" applyFont="1" applyFill="1" applyBorder="1" applyAlignment="1">
      <alignment vertical="center"/>
    </xf>
    <xf numFmtId="4" fontId="25" fillId="6" borderId="15" xfId="0" applyNumberFormat="1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4" fontId="25" fillId="5" borderId="14" xfId="0" applyNumberFormat="1" applyFont="1" applyFill="1" applyBorder="1" applyAlignment="1">
      <alignment vertical="center"/>
    </xf>
    <xf numFmtId="4" fontId="25" fillId="5" borderId="0" xfId="0" applyNumberFormat="1" applyFont="1" applyFill="1" applyBorder="1" applyAlignment="1">
      <alignment vertical="center"/>
    </xf>
    <xf numFmtId="166" fontId="25" fillId="5" borderId="0" xfId="0" applyNumberFormat="1" applyFont="1" applyFill="1" applyBorder="1" applyAlignment="1">
      <alignment vertical="center"/>
    </xf>
    <xf numFmtId="4" fontId="25" fillId="5" borderId="15" xfId="0" applyNumberFormat="1" applyFont="1" applyFill="1" applyBorder="1" applyAlignment="1">
      <alignment vertical="center"/>
    </xf>
    <xf numFmtId="0" fontId="37" fillId="7" borderId="24" xfId="0" applyFont="1" applyFill="1" applyBorder="1" applyAlignment="1">
      <alignment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9" xfId="0" applyFont="1" applyBorder="1" applyAlignment="1">
      <alignment horizontal="left" vertical="center"/>
    </xf>
    <xf numFmtId="0" fontId="0" fillId="0" borderId="31" xfId="0" applyBorder="1"/>
    <xf numFmtId="0" fontId="0" fillId="0" borderId="32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33" xfId="0" applyBorder="1"/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32" xfId="0" applyFont="1" applyBorder="1" applyAlignment="1">
      <alignment vertical="center"/>
    </xf>
    <xf numFmtId="4" fontId="40" fillId="7" borderId="0" xfId="0" applyNumberFormat="1" applyFont="1" applyFill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0" fillId="0" borderId="33" xfId="0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5" fillId="7" borderId="38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20" fillId="0" borderId="33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" fontId="39" fillId="0" borderId="0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left" vertical="center"/>
    </xf>
    <xf numFmtId="4" fontId="39" fillId="6" borderId="0" xfId="0" applyNumberFormat="1" applyFont="1" applyFill="1" applyBorder="1" applyAlignment="1">
      <alignment vertical="center"/>
    </xf>
    <xf numFmtId="0" fontId="5" fillId="6" borderId="33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4" fontId="39" fillId="5" borderId="0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7" borderId="38" xfId="0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/>
    <xf numFmtId="4" fontId="29" fillId="0" borderId="0" xfId="0" applyNumberFormat="1" applyFont="1" applyBorder="1" applyAlignment="1">
      <alignment vertical="center"/>
    </xf>
    <xf numFmtId="0" fontId="8" fillId="0" borderId="32" xfId="0" applyFont="1" applyBorder="1" applyAlignment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vertical="center"/>
    </xf>
    <xf numFmtId="0" fontId="8" fillId="0" borderId="33" xfId="0" applyFont="1" applyBorder="1" applyAlignment="1"/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32" xfId="0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horizontal="left" vertical="center"/>
    </xf>
    <xf numFmtId="4" fontId="0" fillId="0" borderId="0" xfId="0" applyNumberFormat="1" applyFont="1" applyBorder="1" applyAlignment="1">
      <alignment vertical="center"/>
    </xf>
    <xf numFmtId="4" fontId="18" fillId="0" borderId="39" xfId="0" applyNumberFormat="1" applyFont="1" applyBorder="1" applyAlignment="1" applyProtection="1">
      <alignment vertical="center"/>
      <protection locked="0"/>
    </xf>
    <xf numFmtId="0" fontId="9" fillId="0" borderId="32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4" fontId="18" fillId="0" borderId="40" xfId="0" applyNumberFormat="1" applyFont="1" applyBorder="1" applyAlignment="1" applyProtection="1">
      <alignment vertical="center"/>
      <protection locked="0"/>
    </xf>
    <xf numFmtId="0" fontId="0" fillId="6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18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left" vertical="center"/>
    </xf>
    <xf numFmtId="4" fontId="0" fillId="6" borderId="0" xfId="0" applyNumberFormat="1" applyFont="1" applyFill="1" applyBorder="1" applyAlignment="1">
      <alignment vertical="center"/>
    </xf>
    <xf numFmtId="4" fontId="18" fillId="6" borderId="39" xfId="0" applyNumberFormat="1" applyFont="1" applyFill="1" applyBorder="1" applyAlignment="1" applyProtection="1">
      <alignment vertical="center" wrapText="1"/>
      <protection locked="0"/>
    </xf>
    <xf numFmtId="4" fontId="18" fillId="0" borderId="33" xfId="0" applyNumberFormat="1" applyFont="1" applyBorder="1" applyAlignment="1" applyProtection="1">
      <alignment vertical="center"/>
      <protection locked="0"/>
    </xf>
    <xf numFmtId="0" fontId="0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8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center"/>
    </xf>
    <xf numFmtId="4" fontId="0" fillId="5" borderId="0" xfId="0" applyNumberFormat="1" applyFont="1" applyFill="1" applyBorder="1" applyAlignment="1">
      <alignment vertical="center"/>
    </xf>
    <xf numFmtId="4" fontId="18" fillId="5" borderId="39" xfId="0" applyNumberFormat="1" applyFont="1" applyFill="1" applyBorder="1" applyAlignment="1" applyProtection="1">
      <alignment vertical="center" wrapText="1"/>
      <protection locked="0"/>
    </xf>
    <xf numFmtId="0" fontId="31" fillId="0" borderId="0" xfId="0" applyFont="1" applyBorder="1" applyAlignment="1">
      <alignment vertical="center" wrapText="1"/>
    </xf>
    <xf numFmtId="167" fontId="36" fillId="0" borderId="41" xfId="0" applyNumberFormat="1" applyFont="1" applyBorder="1" applyAlignment="1" applyProtection="1">
      <alignment vertical="center"/>
      <protection locked="0"/>
    </xf>
    <xf numFmtId="4" fontId="18" fillId="0" borderId="41" xfId="0" applyNumberFormat="1" applyFont="1" applyBorder="1" applyAlignment="1" applyProtection="1">
      <alignment vertical="center"/>
      <protection locked="0"/>
    </xf>
    <xf numFmtId="4" fontId="18" fillId="0" borderId="42" xfId="0" applyNumberFormat="1" applyFont="1" applyBorder="1" applyAlignment="1" applyProtection="1">
      <alignment vertical="center"/>
      <protection locked="0"/>
    </xf>
    <xf numFmtId="0" fontId="38" fillId="5" borderId="0" xfId="0" applyFont="1" applyFill="1" applyBorder="1" applyAlignment="1">
      <alignment horizontal="left" vertical="center" wrapText="1"/>
    </xf>
    <xf numFmtId="4" fontId="18" fillId="5" borderId="39" xfId="0" applyNumberFormat="1" applyFont="1" applyFill="1" applyBorder="1" applyAlignment="1" applyProtection="1">
      <alignment vertical="center"/>
      <protection locked="0"/>
    </xf>
    <xf numFmtId="0" fontId="0" fillId="8" borderId="0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18" fillId="8" borderId="0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horizontal="left" vertical="center"/>
    </xf>
    <xf numFmtId="4" fontId="0" fillId="8" borderId="0" xfId="0" applyNumberFormat="1" applyFont="1" applyFill="1" applyBorder="1" applyAlignment="1">
      <alignment vertical="center"/>
    </xf>
    <xf numFmtId="4" fontId="18" fillId="8" borderId="39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37" fillId="7" borderId="25" xfId="0" applyFont="1" applyFill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 wrapText="1"/>
    </xf>
    <xf numFmtId="4" fontId="24" fillId="6" borderId="0" xfId="0" applyNumberFormat="1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left" vertical="center" wrapText="1"/>
    </xf>
    <xf numFmtId="4" fontId="24" fillId="5" borderId="0" xfId="0" applyNumberFormat="1" applyFont="1" applyFill="1" applyBorder="1" applyAlignment="1">
      <alignment vertical="center"/>
    </xf>
    <xf numFmtId="0" fontId="24" fillId="5" borderId="0" xfId="0" applyFont="1" applyFill="1" applyBorder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7" fillId="7" borderId="26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64"/>
  <sheetViews>
    <sheetView showGridLines="0" topLeftCell="A51" zoomScale="55" zoomScaleNormal="55" workbookViewId="0">
      <selection activeCell="DB64" sqref="B3:DB64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hidden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hidden="1" customWidth="1"/>
    <col min="58" max="70" width="0" hidden="1" customWidth="1"/>
    <col min="71" max="91" width="9.28515625" style="1" hidden="1" customWidth="1"/>
    <col min="92" max="104" width="0" hidden="1" customWidth="1"/>
    <col min="105" max="105" width="27.42578125" customWidth="1"/>
    <col min="106" max="106" width="21.85546875" customWidth="1"/>
  </cols>
  <sheetData>
    <row r="1" spans="1:106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106" s="1" customFormat="1" ht="36.9" customHeight="1">
      <c r="AR2" s="358" t="s">
        <v>6</v>
      </c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S2" s="16" t="s">
        <v>7</v>
      </c>
      <c r="BT2" s="16" t="s">
        <v>8</v>
      </c>
    </row>
    <row r="3" spans="1:106" s="1" customFormat="1" ht="6.9" customHeight="1">
      <c r="B3" s="233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5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6" t="s">
        <v>7</v>
      </c>
      <c r="BT3" s="236" t="s">
        <v>9</v>
      </c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7"/>
    </row>
    <row r="4" spans="1:106" s="1" customFormat="1" ht="24.9" customHeight="1">
      <c r="B4" s="238"/>
      <c r="C4" s="239"/>
      <c r="D4" s="240" t="s">
        <v>10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19"/>
      <c r="AS4" s="241" t="s">
        <v>11</v>
      </c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42" t="s">
        <v>12</v>
      </c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43"/>
    </row>
    <row r="5" spans="1:106" s="1" customFormat="1" ht="12" customHeight="1">
      <c r="B5" s="238"/>
      <c r="C5" s="239"/>
      <c r="D5" s="244" t="s">
        <v>13</v>
      </c>
      <c r="E5" s="239"/>
      <c r="F5" s="239"/>
      <c r="G5" s="239"/>
      <c r="H5" s="239"/>
      <c r="I5" s="239"/>
      <c r="J5" s="239"/>
      <c r="K5" s="369" t="s">
        <v>14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239"/>
      <c r="AQ5" s="239"/>
      <c r="AR5" s="1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42" t="s">
        <v>7</v>
      </c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43"/>
    </row>
    <row r="6" spans="1:106" s="1" customFormat="1" ht="36.9" customHeight="1">
      <c r="B6" s="238"/>
      <c r="C6" s="239"/>
      <c r="D6" s="245" t="s">
        <v>15</v>
      </c>
      <c r="E6" s="239"/>
      <c r="F6" s="239"/>
      <c r="G6" s="239"/>
      <c r="H6" s="239"/>
      <c r="I6" s="239"/>
      <c r="J6" s="239"/>
      <c r="K6" s="371" t="s">
        <v>16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239"/>
      <c r="AQ6" s="239"/>
      <c r="AR6" s="1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42" t="s">
        <v>17</v>
      </c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43"/>
    </row>
    <row r="7" spans="1:106" s="1" customFormat="1" ht="12" customHeight="1">
      <c r="B7" s="238"/>
      <c r="C7" s="239"/>
      <c r="D7" s="246" t="s">
        <v>18</v>
      </c>
      <c r="E7" s="239"/>
      <c r="F7" s="239"/>
      <c r="G7" s="239"/>
      <c r="H7" s="239"/>
      <c r="I7" s="239"/>
      <c r="J7" s="239"/>
      <c r="K7" s="247" t="s">
        <v>3</v>
      </c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46" t="s">
        <v>19</v>
      </c>
      <c r="AL7" s="239"/>
      <c r="AM7" s="239"/>
      <c r="AN7" s="247" t="s">
        <v>20</v>
      </c>
      <c r="AO7" s="239"/>
      <c r="AP7" s="239"/>
      <c r="AQ7" s="239"/>
      <c r="AR7" s="1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42" t="s">
        <v>21</v>
      </c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43"/>
    </row>
    <row r="8" spans="1:106" s="1" customFormat="1" ht="12" customHeight="1">
      <c r="B8" s="238"/>
      <c r="C8" s="239"/>
      <c r="D8" s="246" t="s">
        <v>22</v>
      </c>
      <c r="E8" s="239"/>
      <c r="F8" s="239"/>
      <c r="G8" s="239"/>
      <c r="H8" s="239"/>
      <c r="I8" s="239"/>
      <c r="J8" s="239"/>
      <c r="K8" s="247" t="s">
        <v>23</v>
      </c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46" t="s">
        <v>24</v>
      </c>
      <c r="AL8" s="239"/>
      <c r="AM8" s="239"/>
      <c r="AN8" s="247" t="s">
        <v>25</v>
      </c>
      <c r="AO8" s="239"/>
      <c r="AP8" s="239"/>
      <c r="AQ8" s="239"/>
      <c r="AR8" s="1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42" t="s">
        <v>26</v>
      </c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43"/>
    </row>
    <row r="9" spans="1:106" s="1" customFormat="1" ht="14.4" customHeight="1">
      <c r="B9" s="238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1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42" t="s">
        <v>27</v>
      </c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43"/>
    </row>
    <row r="10" spans="1:106" s="1" customFormat="1" ht="12" customHeight="1">
      <c r="B10" s="238"/>
      <c r="C10" s="239"/>
      <c r="D10" s="246" t="s">
        <v>28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46" t="s">
        <v>29</v>
      </c>
      <c r="AL10" s="239"/>
      <c r="AM10" s="239"/>
      <c r="AN10" s="247" t="s">
        <v>3</v>
      </c>
      <c r="AO10" s="239"/>
      <c r="AP10" s="239"/>
      <c r="AQ10" s="239"/>
      <c r="AR10" s="1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42" t="s">
        <v>17</v>
      </c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43"/>
    </row>
    <row r="11" spans="1:106" s="1" customFormat="1" ht="18.45" customHeight="1">
      <c r="B11" s="238"/>
      <c r="C11" s="239"/>
      <c r="D11" s="239"/>
      <c r="E11" s="247" t="s">
        <v>23</v>
      </c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46" t="s">
        <v>30</v>
      </c>
      <c r="AL11" s="239"/>
      <c r="AM11" s="239"/>
      <c r="AN11" s="247" t="s">
        <v>3</v>
      </c>
      <c r="AO11" s="239"/>
      <c r="AP11" s="239"/>
      <c r="AQ11" s="239"/>
      <c r="AR11" s="1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42" t="s">
        <v>17</v>
      </c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43"/>
    </row>
    <row r="12" spans="1:106" s="1" customFormat="1" ht="6.9" customHeight="1">
      <c r="B12" s="238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1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42" t="s">
        <v>17</v>
      </c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43"/>
    </row>
    <row r="13" spans="1:106" s="1" customFormat="1" ht="12" customHeight="1">
      <c r="B13" s="238"/>
      <c r="C13" s="239"/>
      <c r="D13" s="246" t="s">
        <v>31</v>
      </c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46" t="s">
        <v>29</v>
      </c>
      <c r="AL13" s="239"/>
      <c r="AM13" s="239"/>
      <c r="AN13" s="247" t="s">
        <v>3</v>
      </c>
      <c r="AO13" s="239"/>
      <c r="AP13" s="239"/>
      <c r="AQ13" s="239"/>
      <c r="AR13" s="1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42" t="s">
        <v>17</v>
      </c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43"/>
    </row>
    <row r="14" spans="1:106" ht="13.2">
      <c r="B14" s="238"/>
      <c r="C14" s="239"/>
      <c r="D14" s="239"/>
      <c r="E14" s="247" t="s">
        <v>32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46" t="s">
        <v>30</v>
      </c>
      <c r="AL14" s="239"/>
      <c r="AM14" s="239"/>
      <c r="AN14" s="247" t="s">
        <v>3</v>
      </c>
      <c r="AO14" s="239"/>
      <c r="AP14" s="239"/>
      <c r="AQ14" s="239"/>
      <c r="AR14" s="1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42" t="s">
        <v>17</v>
      </c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43"/>
    </row>
    <row r="15" spans="1:106" s="1" customFormat="1" ht="6.9" customHeight="1">
      <c r="B15" s="238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1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42" t="s">
        <v>33</v>
      </c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43"/>
    </row>
    <row r="16" spans="1:106" s="1" customFormat="1" ht="12" customHeight="1">
      <c r="B16" s="238"/>
      <c r="C16" s="239"/>
      <c r="D16" s="246" t="s">
        <v>34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46" t="s">
        <v>29</v>
      </c>
      <c r="AL16" s="239"/>
      <c r="AM16" s="239"/>
      <c r="AN16" s="247" t="s">
        <v>35</v>
      </c>
      <c r="AO16" s="239"/>
      <c r="AP16" s="239"/>
      <c r="AQ16" s="239"/>
      <c r="AR16" s="1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42" t="s">
        <v>4</v>
      </c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43"/>
    </row>
    <row r="17" spans="1:106" s="1" customFormat="1" ht="18.45" customHeight="1">
      <c r="B17" s="238"/>
      <c r="C17" s="239"/>
      <c r="D17" s="239"/>
      <c r="E17" s="247" t="s">
        <v>36</v>
      </c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46" t="s">
        <v>30</v>
      </c>
      <c r="AL17" s="239"/>
      <c r="AM17" s="239"/>
      <c r="AN17" s="247" t="s">
        <v>35</v>
      </c>
      <c r="AO17" s="239"/>
      <c r="AP17" s="239"/>
      <c r="AQ17" s="239"/>
      <c r="AR17" s="1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42" t="s">
        <v>4</v>
      </c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43"/>
    </row>
    <row r="18" spans="1:106" s="1" customFormat="1" ht="6.9" customHeight="1">
      <c r="B18" s="238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1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42" t="s">
        <v>7</v>
      </c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43"/>
    </row>
    <row r="19" spans="1:106" s="1" customFormat="1" ht="12" customHeight="1">
      <c r="B19" s="238"/>
      <c r="C19" s="239"/>
      <c r="D19" s="246" t="s">
        <v>37</v>
      </c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46" t="s">
        <v>29</v>
      </c>
      <c r="AL19" s="239"/>
      <c r="AM19" s="239"/>
      <c r="AN19" s="247" t="s">
        <v>3</v>
      </c>
      <c r="AO19" s="239"/>
      <c r="AP19" s="239"/>
      <c r="AQ19" s="239"/>
      <c r="AR19" s="1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42" t="s">
        <v>7</v>
      </c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43"/>
    </row>
    <row r="20" spans="1:106" s="1" customFormat="1" ht="18.45" customHeight="1">
      <c r="B20" s="238"/>
      <c r="C20" s="239"/>
      <c r="D20" s="239"/>
      <c r="E20" s="247" t="s">
        <v>38</v>
      </c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46" t="s">
        <v>30</v>
      </c>
      <c r="AL20" s="239"/>
      <c r="AM20" s="239"/>
      <c r="AN20" s="247" t="s">
        <v>3</v>
      </c>
      <c r="AO20" s="239"/>
      <c r="AP20" s="239"/>
      <c r="AQ20" s="239"/>
      <c r="AR20" s="1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42" t="s">
        <v>4</v>
      </c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43"/>
    </row>
    <row r="21" spans="1:106" s="1" customFormat="1" ht="6.9" customHeight="1">
      <c r="B21" s="238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1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43"/>
    </row>
    <row r="22" spans="1:106" s="1" customFormat="1" ht="12" customHeight="1">
      <c r="B22" s="238"/>
      <c r="C22" s="239"/>
      <c r="D22" s="246" t="s">
        <v>39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1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43"/>
    </row>
    <row r="23" spans="1:106" s="1" customFormat="1" ht="16.5" customHeight="1">
      <c r="B23" s="238"/>
      <c r="C23" s="239"/>
      <c r="D23" s="239"/>
      <c r="E23" s="372" t="s">
        <v>3</v>
      </c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239"/>
      <c r="AP23" s="239"/>
      <c r="AQ23" s="239"/>
      <c r="AR23" s="1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2" t="s">
        <v>911</v>
      </c>
      <c r="DB23" s="243"/>
    </row>
    <row r="24" spans="1:106" s="1" customFormat="1" ht="6.9" customHeight="1">
      <c r="B24" s="238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1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43"/>
    </row>
    <row r="25" spans="1:106" s="1" customFormat="1" ht="6.9" customHeight="1">
      <c r="B25" s="238"/>
      <c r="C25" s="239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39"/>
      <c r="AQ25" s="239"/>
      <c r="AR25" s="1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43"/>
    </row>
    <row r="26" spans="1:106" s="2" customFormat="1" ht="33.6" customHeight="1">
      <c r="A26" s="25"/>
      <c r="B26" s="248"/>
      <c r="C26" s="43"/>
      <c r="D26" s="27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373">
        <f>ROUND(AG54,2)</f>
        <v>81865628.819999993</v>
      </c>
      <c r="AL26" s="374"/>
      <c r="AM26" s="374"/>
      <c r="AN26" s="374"/>
      <c r="AO26" s="374"/>
      <c r="AP26" s="43"/>
      <c r="AQ26" s="43"/>
      <c r="AR26" s="26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43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249">
        <f>+DA54</f>
        <v>81865628.819999993</v>
      </c>
      <c r="DB26" s="250" t="s">
        <v>928</v>
      </c>
    </row>
    <row r="27" spans="1:106" s="2" customFormat="1" ht="6.9" customHeight="1">
      <c r="A27" s="25"/>
      <c r="B27" s="248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26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43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251"/>
    </row>
    <row r="28" spans="1:106" s="2" customFormat="1" ht="13.2">
      <c r="A28" s="25"/>
      <c r="B28" s="248"/>
      <c r="C28" s="43"/>
      <c r="D28" s="43"/>
      <c r="E28" s="43"/>
      <c r="F28" s="43"/>
      <c r="G28" s="43"/>
      <c r="H28" s="43"/>
      <c r="I28" s="43"/>
      <c r="J28" s="43"/>
      <c r="K28" s="43"/>
      <c r="L28" s="375" t="s">
        <v>41</v>
      </c>
      <c r="M28" s="375"/>
      <c r="N28" s="375"/>
      <c r="O28" s="375"/>
      <c r="P28" s="375"/>
      <c r="Q28" s="43"/>
      <c r="R28" s="43"/>
      <c r="S28" s="43"/>
      <c r="T28" s="43"/>
      <c r="U28" s="43"/>
      <c r="V28" s="43"/>
      <c r="W28" s="375" t="s">
        <v>42</v>
      </c>
      <c r="X28" s="375"/>
      <c r="Y28" s="375"/>
      <c r="Z28" s="375"/>
      <c r="AA28" s="375"/>
      <c r="AB28" s="375"/>
      <c r="AC28" s="375"/>
      <c r="AD28" s="375"/>
      <c r="AE28" s="375"/>
      <c r="AF28" s="43"/>
      <c r="AG28" s="43"/>
      <c r="AH28" s="43"/>
      <c r="AI28" s="43"/>
      <c r="AJ28" s="43"/>
      <c r="AK28" s="375" t="s">
        <v>43</v>
      </c>
      <c r="AL28" s="375"/>
      <c r="AM28" s="375"/>
      <c r="AN28" s="375"/>
      <c r="AO28" s="375"/>
      <c r="AP28" s="43"/>
      <c r="AQ28" s="43"/>
      <c r="AR28" s="26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43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251"/>
    </row>
    <row r="29" spans="1:106" s="3" customFormat="1" ht="14.4" customHeight="1">
      <c r="B29" s="252"/>
      <c r="C29" s="253"/>
      <c r="D29" s="246" t="s">
        <v>44</v>
      </c>
      <c r="E29" s="253"/>
      <c r="F29" s="246" t="s">
        <v>45</v>
      </c>
      <c r="G29" s="253"/>
      <c r="H29" s="253"/>
      <c r="I29" s="253"/>
      <c r="J29" s="253"/>
      <c r="K29" s="253"/>
      <c r="L29" s="362">
        <v>0.21</v>
      </c>
      <c r="M29" s="363"/>
      <c r="N29" s="363"/>
      <c r="O29" s="363"/>
      <c r="P29" s="363"/>
      <c r="Q29" s="253"/>
      <c r="R29" s="253"/>
      <c r="S29" s="253"/>
      <c r="T29" s="253"/>
      <c r="U29" s="253"/>
      <c r="V29" s="253"/>
      <c r="W29" s="364">
        <f>ROUND(AZ54, 2)</f>
        <v>81865628.819999993</v>
      </c>
      <c r="X29" s="363"/>
      <c r="Y29" s="363"/>
      <c r="Z29" s="363"/>
      <c r="AA29" s="363"/>
      <c r="AB29" s="363"/>
      <c r="AC29" s="363"/>
      <c r="AD29" s="363"/>
      <c r="AE29" s="363"/>
      <c r="AF29" s="253"/>
      <c r="AG29" s="253"/>
      <c r="AH29" s="253"/>
      <c r="AI29" s="253"/>
      <c r="AJ29" s="253"/>
      <c r="AK29" s="364">
        <f>ROUND(AV54, 2)</f>
        <v>17191782.050000001</v>
      </c>
      <c r="AL29" s="363"/>
      <c r="AM29" s="363"/>
      <c r="AN29" s="363"/>
      <c r="AO29" s="363"/>
      <c r="AP29" s="253"/>
      <c r="AQ29" s="253"/>
      <c r="AR29" s="30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  <c r="CM29" s="253"/>
      <c r="CN29" s="253"/>
      <c r="CO29" s="253"/>
      <c r="CP29" s="253"/>
      <c r="CQ29" s="253"/>
      <c r="CR29" s="253"/>
      <c r="CS29" s="253"/>
      <c r="CT29" s="253"/>
      <c r="CU29" s="253"/>
      <c r="CV29" s="253"/>
      <c r="CW29" s="253"/>
      <c r="CX29" s="253"/>
      <c r="CY29" s="253"/>
      <c r="CZ29" s="253"/>
      <c r="DA29" s="57">
        <f>0.21*DA26</f>
        <v>17191782.052199997</v>
      </c>
      <c r="DB29" s="254"/>
    </row>
    <row r="30" spans="1:106" s="3" customFormat="1" ht="14.4" customHeight="1">
      <c r="B30" s="252"/>
      <c r="C30" s="253"/>
      <c r="D30" s="253"/>
      <c r="E30" s="253"/>
      <c r="F30" s="246" t="s">
        <v>46</v>
      </c>
      <c r="G30" s="253"/>
      <c r="H30" s="253"/>
      <c r="I30" s="253"/>
      <c r="J30" s="253"/>
      <c r="K30" s="253"/>
      <c r="L30" s="362">
        <v>0.15</v>
      </c>
      <c r="M30" s="363"/>
      <c r="N30" s="363"/>
      <c r="O30" s="363"/>
      <c r="P30" s="363"/>
      <c r="Q30" s="253"/>
      <c r="R30" s="253"/>
      <c r="S30" s="253"/>
      <c r="T30" s="253"/>
      <c r="U30" s="253"/>
      <c r="V30" s="253"/>
      <c r="W30" s="364">
        <f>ROUND(BA54, 2)</f>
        <v>0</v>
      </c>
      <c r="X30" s="363"/>
      <c r="Y30" s="363"/>
      <c r="Z30" s="363"/>
      <c r="AA30" s="363"/>
      <c r="AB30" s="363"/>
      <c r="AC30" s="363"/>
      <c r="AD30" s="363"/>
      <c r="AE30" s="363"/>
      <c r="AF30" s="253"/>
      <c r="AG30" s="253"/>
      <c r="AH30" s="253"/>
      <c r="AI30" s="253"/>
      <c r="AJ30" s="253"/>
      <c r="AK30" s="364">
        <f>ROUND(AW54, 2)</f>
        <v>0</v>
      </c>
      <c r="AL30" s="363"/>
      <c r="AM30" s="363"/>
      <c r="AN30" s="363"/>
      <c r="AO30" s="363"/>
      <c r="AP30" s="253"/>
      <c r="AQ30" s="253"/>
      <c r="AR30" s="30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254"/>
    </row>
    <row r="31" spans="1:106" s="3" customFormat="1" ht="14.4" hidden="1" customHeight="1">
      <c r="B31" s="252"/>
      <c r="C31" s="253"/>
      <c r="D31" s="253"/>
      <c r="E31" s="253"/>
      <c r="F31" s="246" t="s">
        <v>47</v>
      </c>
      <c r="G31" s="253"/>
      <c r="H31" s="253"/>
      <c r="I31" s="253"/>
      <c r="J31" s="253"/>
      <c r="K31" s="253"/>
      <c r="L31" s="362">
        <v>0.21</v>
      </c>
      <c r="M31" s="363"/>
      <c r="N31" s="363"/>
      <c r="O31" s="363"/>
      <c r="P31" s="363"/>
      <c r="Q31" s="253"/>
      <c r="R31" s="253"/>
      <c r="S31" s="253"/>
      <c r="T31" s="253"/>
      <c r="U31" s="253"/>
      <c r="V31" s="253"/>
      <c r="W31" s="364">
        <f>ROUND(BB54, 2)</f>
        <v>0</v>
      </c>
      <c r="X31" s="363"/>
      <c r="Y31" s="363"/>
      <c r="Z31" s="363"/>
      <c r="AA31" s="363"/>
      <c r="AB31" s="363"/>
      <c r="AC31" s="363"/>
      <c r="AD31" s="363"/>
      <c r="AE31" s="363"/>
      <c r="AF31" s="253"/>
      <c r="AG31" s="253"/>
      <c r="AH31" s="253"/>
      <c r="AI31" s="253"/>
      <c r="AJ31" s="253"/>
      <c r="AK31" s="364">
        <v>0</v>
      </c>
      <c r="AL31" s="363"/>
      <c r="AM31" s="363"/>
      <c r="AN31" s="363"/>
      <c r="AO31" s="363"/>
      <c r="AP31" s="253"/>
      <c r="AQ31" s="253"/>
      <c r="AR31" s="30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3"/>
      <c r="CH31" s="253"/>
      <c r="CI31" s="253"/>
      <c r="CJ31" s="253"/>
      <c r="CK31" s="253"/>
      <c r="CL31" s="253"/>
      <c r="CM31" s="253"/>
      <c r="CN31" s="253"/>
      <c r="CO31" s="253"/>
      <c r="CP31" s="253"/>
      <c r="CQ31" s="253"/>
      <c r="CR31" s="253"/>
      <c r="CS31" s="253"/>
      <c r="CT31" s="253"/>
      <c r="CU31" s="253"/>
      <c r="CV31" s="253"/>
      <c r="CW31" s="253"/>
      <c r="CX31" s="253"/>
      <c r="CY31" s="253"/>
      <c r="CZ31" s="253"/>
      <c r="DA31" s="253"/>
      <c r="DB31" s="254"/>
    </row>
    <row r="32" spans="1:106" s="3" customFormat="1" ht="14.4" hidden="1" customHeight="1">
      <c r="B32" s="252"/>
      <c r="C32" s="253"/>
      <c r="D32" s="253"/>
      <c r="E32" s="253"/>
      <c r="F32" s="246" t="s">
        <v>48</v>
      </c>
      <c r="G32" s="253"/>
      <c r="H32" s="253"/>
      <c r="I32" s="253"/>
      <c r="J32" s="253"/>
      <c r="K32" s="253"/>
      <c r="L32" s="362">
        <v>0.15</v>
      </c>
      <c r="M32" s="363"/>
      <c r="N32" s="363"/>
      <c r="O32" s="363"/>
      <c r="P32" s="363"/>
      <c r="Q32" s="253"/>
      <c r="R32" s="253"/>
      <c r="S32" s="253"/>
      <c r="T32" s="253"/>
      <c r="U32" s="253"/>
      <c r="V32" s="253"/>
      <c r="W32" s="364">
        <f>ROUND(BC54, 2)</f>
        <v>0</v>
      </c>
      <c r="X32" s="363"/>
      <c r="Y32" s="363"/>
      <c r="Z32" s="363"/>
      <c r="AA32" s="363"/>
      <c r="AB32" s="363"/>
      <c r="AC32" s="363"/>
      <c r="AD32" s="363"/>
      <c r="AE32" s="363"/>
      <c r="AF32" s="253"/>
      <c r="AG32" s="253"/>
      <c r="AH32" s="253"/>
      <c r="AI32" s="253"/>
      <c r="AJ32" s="253"/>
      <c r="AK32" s="364">
        <v>0</v>
      </c>
      <c r="AL32" s="363"/>
      <c r="AM32" s="363"/>
      <c r="AN32" s="363"/>
      <c r="AO32" s="363"/>
      <c r="AP32" s="253"/>
      <c r="AQ32" s="253"/>
      <c r="AR32" s="30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4"/>
    </row>
    <row r="33" spans="1:106" s="3" customFormat="1" ht="14.4" hidden="1" customHeight="1">
      <c r="B33" s="252"/>
      <c r="C33" s="253"/>
      <c r="D33" s="253"/>
      <c r="E33" s="253"/>
      <c r="F33" s="246" t="s">
        <v>49</v>
      </c>
      <c r="G33" s="253"/>
      <c r="H33" s="253"/>
      <c r="I33" s="253"/>
      <c r="J33" s="253"/>
      <c r="K33" s="253"/>
      <c r="L33" s="362">
        <v>0</v>
      </c>
      <c r="M33" s="363"/>
      <c r="N33" s="363"/>
      <c r="O33" s="363"/>
      <c r="P33" s="363"/>
      <c r="Q33" s="253"/>
      <c r="R33" s="253"/>
      <c r="S33" s="253"/>
      <c r="T33" s="253"/>
      <c r="U33" s="253"/>
      <c r="V33" s="253"/>
      <c r="W33" s="364">
        <f>ROUND(BD54, 2)</f>
        <v>0</v>
      </c>
      <c r="X33" s="363"/>
      <c r="Y33" s="363"/>
      <c r="Z33" s="363"/>
      <c r="AA33" s="363"/>
      <c r="AB33" s="363"/>
      <c r="AC33" s="363"/>
      <c r="AD33" s="363"/>
      <c r="AE33" s="363"/>
      <c r="AF33" s="253"/>
      <c r="AG33" s="253"/>
      <c r="AH33" s="253"/>
      <c r="AI33" s="253"/>
      <c r="AJ33" s="253"/>
      <c r="AK33" s="364">
        <v>0</v>
      </c>
      <c r="AL33" s="363"/>
      <c r="AM33" s="363"/>
      <c r="AN33" s="363"/>
      <c r="AO33" s="363"/>
      <c r="AP33" s="253"/>
      <c r="AQ33" s="253"/>
      <c r="AR33" s="30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53"/>
      <c r="CH33" s="253"/>
      <c r="CI33" s="253"/>
      <c r="CJ33" s="253"/>
      <c r="CK33" s="253"/>
      <c r="CL33" s="253"/>
      <c r="CM33" s="253"/>
      <c r="CN33" s="253"/>
      <c r="CO33" s="253"/>
      <c r="CP33" s="253"/>
      <c r="CQ33" s="253"/>
      <c r="CR33" s="253"/>
      <c r="CS33" s="253"/>
      <c r="CT33" s="253"/>
      <c r="CU33" s="253"/>
      <c r="CV33" s="253"/>
      <c r="CW33" s="253"/>
      <c r="CX33" s="253"/>
      <c r="CY33" s="253"/>
      <c r="CZ33" s="253"/>
      <c r="DA33" s="253"/>
      <c r="DB33" s="254"/>
    </row>
    <row r="34" spans="1:106" s="2" customFormat="1" ht="6.9" customHeight="1">
      <c r="A34" s="25"/>
      <c r="B34" s="248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26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43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251"/>
    </row>
    <row r="35" spans="1:106" s="2" customFormat="1" ht="25.95" customHeight="1">
      <c r="A35" s="25"/>
      <c r="B35" s="248"/>
      <c r="C35" s="255"/>
      <c r="D35" s="31" t="s">
        <v>50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51</v>
      </c>
      <c r="U35" s="32"/>
      <c r="V35" s="32"/>
      <c r="W35" s="32"/>
      <c r="X35" s="368" t="s">
        <v>52</v>
      </c>
      <c r="Y35" s="366"/>
      <c r="Z35" s="366"/>
      <c r="AA35" s="366"/>
      <c r="AB35" s="366"/>
      <c r="AC35" s="32"/>
      <c r="AD35" s="32"/>
      <c r="AE35" s="32"/>
      <c r="AF35" s="32"/>
      <c r="AG35" s="32"/>
      <c r="AH35" s="32"/>
      <c r="AI35" s="32"/>
      <c r="AJ35" s="32"/>
      <c r="AK35" s="365">
        <f>SUM(AK26:AK33)</f>
        <v>99057410.86999999</v>
      </c>
      <c r="AL35" s="366"/>
      <c r="AM35" s="366"/>
      <c r="AN35" s="366"/>
      <c r="AO35" s="367"/>
      <c r="AP35" s="255"/>
      <c r="AQ35" s="255"/>
      <c r="AR35" s="26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43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249">
        <f>+DA26+DA29</f>
        <v>99057410.872199982</v>
      </c>
      <c r="DB35" s="251"/>
    </row>
    <row r="36" spans="1:106" s="2" customFormat="1" ht="6.9" customHeight="1">
      <c r="A36" s="25"/>
      <c r="B36" s="248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26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43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251"/>
    </row>
    <row r="37" spans="1:106" s="2" customFormat="1" ht="6.9" customHeight="1">
      <c r="A37" s="25"/>
      <c r="B37" s="256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8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7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9"/>
      <c r="BW37" s="259"/>
      <c r="BX37" s="259"/>
      <c r="BY37" s="259"/>
      <c r="BZ37" s="259"/>
      <c r="CA37" s="259"/>
      <c r="CB37" s="259"/>
      <c r="CC37" s="259"/>
      <c r="CD37" s="259"/>
      <c r="CE37" s="259"/>
      <c r="CF37" s="259"/>
      <c r="CG37" s="259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259"/>
      <c r="CS37" s="259"/>
      <c r="CT37" s="259"/>
      <c r="CU37" s="259"/>
      <c r="CV37" s="259"/>
      <c r="CW37" s="259"/>
      <c r="CX37" s="259"/>
      <c r="CY37" s="259"/>
      <c r="CZ37" s="259"/>
      <c r="DA37" s="259"/>
      <c r="DB37" s="260"/>
    </row>
    <row r="41" spans="1:106" s="2" customFormat="1" ht="6.9" customHeight="1">
      <c r="A41" s="25"/>
      <c r="B41" s="261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3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2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5"/>
    </row>
    <row r="42" spans="1:106" s="2" customFormat="1" ht="24.9" customHeight="1">
      <c r="A42" s="25"/>
      <c r="B42" s="248"/>
      <c r="C42" s="240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26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43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251"/>
    </row>
    <row r="43" spans="1:106" s="2" customFormat="1" ht="6.9" customHeight="1">
      <c r="A43" s="25"/>
      <c r="B43" s="248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26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43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251"/>
    </row>
    <row r="44" spans="1:106" s="4" customFormat="1" ht="12" customHeight="1">
      <c r="B44" s="266"/>
      <c r="C44" s="246" t="s">
        <v>13</v>
      </c>
      <c r="D44" s="267"/>
      <c r="E44" s="267"/>
      <c r="F44" s="267"/>
      <c r="G44" s="267"/>
      <c r="H44" s="267"/>
      <c r="I44" s="267"/>
      <c r="J44" s="267"/>
      <c r="K44" s="267"/>
      <c r="L44" s="267" t="str">
        <f>K5</f>
        <v>062016_z17_1MZ3</v>
      </c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38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267"/>
      <c r="CP44" s="267"/>
      <c r="CQ44" s="267"/>
      <c r="CR44" s="267"/>
      <c r="CS44" s="267"/>
      <c r="CT44" s="267"/>
      <c r="CU44" s="267"/>
      <c r="CV44" s="267"/>
      <c r="CW44" s="267"/>
      <c r="CX44" s="267"/>
      <c r="CY44" s="267"/>
      <c r="CZ44" s="267"/>
      <c r="DA44" s="267"/>
      <c r="DB44" s="268"/>
    </row>
    <row r="45" spans="1:106" s="5" customFormat="1" ht="36.9" customHeight="1">
      <c r="B45" s="269"/>
      <c r="C45" s="270" t="s">
        <v>15</v>
      </c>
      <c r="D45" s="271"/>
      <c r="E45" s="271"/>
      <c r="F45" s="271"/>
      <c r="G45" s="271"/>
      <c r="H45" s="271"/>
      <c r="I45" s="271"/>
      <c r="J45" s="271"/>
      <c r="K45" s="271"/>
      <c r="L45" s="391" t="str">
        <f>K6</f>
        <v>Nápravná opatření k odvrácení škod způsobených vlivem staré ekologické zátěže bývalé skládky Vlčí důl v k.ú. Zásmuky</v>
      </c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271"/>
      <c r="AQ45" s="271"/>
      <c r="AR45" s="39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  <c r="BP45" s="271"/>
      <c r="BQ45" s="271"/>
      <c r="BR45" s="271"/>
      <c r="BS45" s="271"/>
      <c r="BT45" s="271"/>
      <c r="BU45" s="271"/>
      <c r="BV45" s="271"/>
      <c r="BW45" s="271"/>
      <c r="BX45" s="271"/>
      <c r="BY45" s="271"/>
      <c r="BZ45" s="271"/>
      <c r="CA45" s="271"/>
      <c r="CB45" s="271"/>
      <c r="CC45" s="271"/>
      <c r="CD45" s="271"/>
      <c r="CE45" s="271"/>
      <c r="CF45" s="271"/>
      <c r="CG45" s="271"/>
      <c r="CH45" s="271"/>
      <c r="CI45" s="271"/>
      <c r="CJ45" s="271"/>
      <c r="CK45" s="271"/>
      <c r="CL45" s="271"/>
      <c r="CM45" s="271"/>
      <c r="CN45" s="271"/>
      <c r="CO45" s="271"/>
      <c r="CP45" s="271"/>
      <c r="CQ45" s="271"/>
      <c r="CR45" s="271"/>
      <c r="CS45" s="271"/>
      <c r="CT45" s="271"/>
      <c r="CU45" s="271"/>
      <c r="CV45" s="271"/>
      <c r="CW45" s="271"/>
      <c r="CX45" s="271"/>
      <c r="CY45" s="271"/>
      <c r="CZ45" s="271"/>
      <c r="DA45" s="271"/>
      <c r="DB45" s="272"/>
    </row>
    <row r="46" spans="1:106" s="2" customFormat="1" ht="6.9" customHeight="1">
      <c r="A46" s="25"/>
      <c r="B46" s="248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26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43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251"/>
    </row>
    <row r="47" spans="1:106" s="2" customFormat="1" ht="12" customHeight="1">
      <c r="A47" s="25"/>
      <c r="B47" s="248"/>
      <c r="C47" s="246" t="s">
        <v>22</v>
      </c>
      <c r="D47" s="43"/>
      <c r="E47" s="43"/>
      <c r="F47" s="43"/>
      <c r="G47" s="43"/>
      <c r="H47" s="43"/>
      <c r="I47" s="43"/>
      <c r="J47" s="43"/>
      <c r="K47" s="43"/>
      <c r="L47" s="273" t="str">
        <f>IF(K8="","",K8)</f>
        <v>Město Zásmuky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246" t="s">
        <v>24</v>
      </c>
      <c r="AJ47" s="43"/>
      <c r="AK47" s="43"/>
      <c r="AL47" s="43"/>
      <c r="AM47" s="393" t="str">
        <f>IF(AN8= "","",AN8)</f>
        <v>20. 5. 2016</v>
      </c>
      <c r="AN47" s="393"/>
      <c r="AO47" s="43"/>
      <c r="AP47" s="43"/>
      <c r="AQ47" s="43"/>
      <c r="AR47" s="26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43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251"/>
    </row>
    <row r="48" spans="1:106" s="2" customFormat="1" ht="6.9" customHeight="1">
      <c r="A48" s="25"/>
      <c r="B48" s="248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26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43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251"/>
    </row>
    <row r="49" spans="1:111" s="2" customFormat="1" ht="15.15" customHeight="1">
      <c r="A49" s="25"/>
      <c r="B49" s="248"/>
      <c r="C49" s="246" t="s">
        <v>28</v>
      </c>
      <c r="D49" s="43"/>
      <c r="E49" s="43"/>
      <c r="F49" s="43"/>
      <c r="G49" s="43"/>
      <c r="H49" s="43"/>
      <c r="I49" s="43"/>
      <c r="J49" s="43"/>
      <c r="K49" s="43"/>
      <c r="L49" s="267" t="str">
        <f>IF(E11= "","",E11)</f>
        <v>Město Zásmuky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246" t="s">
        <v>34</v>
      </c>
      <c r="AJ49" s="43"/>
      <c r="AK49" s="43"/>
      <c r="AL49" s="43"/>
      <c r="AM49" s="394" t="str">
        <f>IF(E17="","",E17)</f>
        <v>Bioanalytika CZ, s.r.o.</v>
      </c>
      <c r="AN49" s="395"/>
      <c r="AO49" s="395"/>
      <c r="AP49" s="395"/>
      <c r="AQ49" s="43"/>
      <c r="AR49" s="26"/>
      <c r="AS49" s="396" t="s">
        <v>54</v>
      </c>
      <c r="AT49" s="397"/>
      <c r="AU49" s="41"/>
      <c r="AV49" s="41"/>
      <c r="AW49" s="41"/>
      <c r="AX49" s="41"/>
      <c r="AY49" s="41"/>
      <c r="AZ49" s="41"/>
      <c r="BA49" s="41"/>
      <c r="BB49" s="41"/>
      <c r="BC49" s="41"/>
      <c r="BD49" s="42"/>
      <c r="BE49" s="43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360" t="s">
        <v>911</v>
      </c>
      <c r="DB49" s="361"/>
      <c r="DC49" s="220"/>
    </row>
    <row r="50" spans="1:111" s="2" customFormat="1" ht="15.15" customHeight="1">
      <c r="A50" s="25"/>
      <c r="B50" s="248"/>
      <c r="C50" s="246" t="s">
        <v>31</v>
      </c>
      <c r="D50" s="43"/>
      <c r="E50" s="43"/>
      <c r="F50" s="43"/>
      <c r="G50" s="43"/>
      <c r="H50" s="43"/>
      <c r="I50" s="43"/>
      <c r="J50" s="43"/>
      <c r="K50" s="43"/>
      <c r="L50" s="267" t="str">
        <f>IF(E14="","",E14)</f>
        <v>Společnost VZE &amp; FCC</v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246" t="s">
        <v>37</v>
      </c>
      <c r="AJ50" s="43"/>
      <c r="AK50" s="43"/>
      <c r="AL50" s="43"/>
      <c r="AM50" s="394" t="str">
        <f>IF(E20="","",E20)</f>
        <v xml:space="preserve"> </v>
      </c>
      <c r="AN50" s="395"/>
      <c r="AO50" s="395"/>
      <c r="AP50" s="395"/>
      <c r="AQ50" s="43"/>
      <c r="AR50" s="26"/>
      <c r="AS50" s="398"/>
      <c r="AT50" s="399"/>
      <c r="AU50" s="43"/>
      <c r="AV50" s="43"/>
      <c r="AW50" s="43"/>
      <c r="AX50" s="43"/>
      <c r="AY50" s="43"/>
      <c r="AZ50" s="43"/>
      <c r="BA50" s="43"/>
      <c r="BB50" s="43"/>
      <c r="BC50" s="43"/>
      <c r="BD50" s="44"/>
      <c r="BE50" s="43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251"/>
    </row>
    <row r="51" spans="1:111" s="2" customFormat="1" ht="10.8" customHeight="1">
      <c r="A51" s="25"/>
      <c r="B51" s="248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26"/>
      <c r="AS51" s="398"/>
      <c r="AT51" s="399"/>
      <c r="AU51" s="43"/>
      <c r="AV51" s="43"/>
      <c r="AW51" s="43"/>
      <c r="AX51" s="43"/>
      <c r="AY51" s="43"/>
      <c r="AZ51" s="43"/>
      <c r="BA51" s="43"/>
      <c r="BB51" s="43"/>
      <c r="BC51" s="43"/>
      <c r="BD51" s="44"/>
      <c r="BE51" s="43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251"/>
    </row>
    <row r="52" spans="1:111" s="2" customFormat="1" ht="44.4" customHeight="1">
      <c r="A52" s="25"/>
      <c r="B52" s="248"/>
      <c r="C52" s="387" t="s">
        <v>55</v>
      </c>
      <c r="D52" s="388"/>
      <c r="E52" s="388"/>
      <c r="F52" s="388"/>
      <c r="G52" s="388"/>
      <c r="H52" s="45"/>
      <c r="I52" s="389" t="s">
        <v>56</v>
      </c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90" t="s">
        <v>57</v>
      </c>
      <c r="AH52" s="388"/>
      <c r="AI52" s="388"/>
      <c r="AJ52" s="388"/>
      <c r="AK52" s="388"/>
      <c r="AL52" s="388"/>
      <c r="AM52" s="388"/>
      <c r="AN52" s="389" t="s">
        <v>58</v>
      </c>
      <c r="AO52" s="388"/>
      <c r="AP52" s="388"/>
      <c r="AQ52" s="46" t="s">
        <v>59</v>
      </c>
      <c r="AR52" s="26"/>
      <c r="AS52" s="47" t="s">
        <v>60</v>
      </c>
      <c r="AT52" s="48" t="s">
        <v>61</v>
      </c>
      <c r="AU52" s="48" t="s">
        <v>62</v>
      </c>
      <c r="AV52" s="48" t="s">
        <v>63</v>
      </c>
      <c r="AW52" s="48" t="s">
        <v>64</v>
      </c>
      <c r="AX52" s="48" t="s">
        <v>65</v>
      </c>
      <c r="AY52" s="48" t="s">
        <v>66</v>
      </c>
      <c r="AZ52" s="48" t="s">
        <v>67</v>
      </c>
      <c r="BA52" s="48" t="s">
        <v>68</v>
      </c>
      <c r="BB52" s="48" t="s">
        <v>69</v>
      </c>
      <c r="BC52" s="48" t="s">
        <v>70</v>
      </c>
      <c r="BD52" s="49" t="s">
        <v>71</v>
      </c>
      <c r="BE52" s="43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221" t="s">
        <v>926</v>
      </c>
      <c r="DB52" s="274" t="s">
        <v>927</v>
      </c>
    </row>
    <row r="53" spans="1:111" s="2" customFormat="1" ht="10.8" customHeight="1">
      <c r="A53" s="25"/>
      <c r="B53" s="248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26"/>
      <c r="AS53" s="5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  <c r="BE53" s="43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251"/>
    </row>
    <row r="54" spans="1:111" s="6" customFormat="1" ht="32.4" customHeight="1">
      <c r="B54" s="275"/>
      <c r="C54" s="276" t="s">
        <v>72</v>
      </c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379">
        <f>ROUND(SUM(AG55:AG62),2)</f>
        <v>81865628.819999993</v>
      </c>
      <c r="AH54" s="379"/>
      <c r="AI54" s="379"/>
      <c r="AJ54" s="379"/>
      <c r="AK54" s="379"/>
      <c r="AL54" s="379"/>
      <c r="AM54" s="379"/>
      <c r="AN54" s="380">
        <f t="shared" ref="AN54:AN62" si="0">SUM(AG54,AT54)</f>
        <v>99057410.86999999</v>
      </c>
      <c r="AO54" s="380"/>
      <c r="AP54" s="380"/>
      <c r="AQ54" s="278" t="s">
        <v>3</v>
      </c>
      <c r="AR54" s="53"/>
      <c r="AS54" s="56">
        <f>ROUND(SUM(AS55:AS62),2)</f>
        <v>0</v>
      </c>
      <c r="AT54" s="57">
        <f t="shared" ref="AT54:AT62" si="1">ROUND(SUM(AV54:AW54),2)</f>
        <v>17191782.050000001</v>
      </c>
      <c r="AU54" s="58">
        <f>ROUND(SUM(AU55:AU62),5)</f>
        <v>0</v>
      </c>
      <c r="AV54" s="57">
        <f>ROUND(AZ54*L29,2)</f>
        <v>17191782.050000001</v>
      </c>
      <c r="AW54" s="57">
        <f>ROUND(BA54*L30,2)</f>
        <v>0</v>
      </c>
      <c r="AX54" s="57">
        <f>ROUND(BB54*L29,2)</f>
        <v>0</v>
      </c>
      <c r="AY54" s="57">
        <f>ROUND(BC54*L30,2)</f>
        <v>0</v>
      </c>
      <c r="AZ54" s="57">
        <f>ROUND(SUM(AZ55:AZ62),2)</f>
        <v>81865628.819999993</v>
      </c>
      <c r="BA54" s="57">
        <f>ROUND(SUM(BA55:BA62),2)</f>
        <v>0</v>
      </c>
      <c r="BB54" s="57">
        <f>ROUND(SUM(BB55:BB62),2)</f>
        <v>0</v>
      </c>
      <c r="BC54" s="57">
        <f>ROUND(SUM(BC55:BC62),2)</f>
        <v>0</v>
      </c>
      <c r="BD54" s="59">
        <f>ROUND(SUM(BD55:BD62),2)</f>
        <v>0</v>
      </c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80" t="s">
        <v>73</v>
      </c>
      <c r="BT54" s="280" t="s">
        <v>74</v>
      </c>
      <c r="BU54" s="281" t="s">
        <v>75</v>
      </c>
      <c r="BV54" s="280" t="s">
        <v>76</v>
      </c>
      <c r="BW54" s="280" t="s">
        <v>5</v>
      </c>
      <c r="BX54" s="280" t="s">
        <v>77</v>
      </c>
      <c r="BY54" s="279"/>
      <c r="BZ54" s="279"/>
      <c r="CA54" s="279"/>
      <c r="CB54" s="279"/>
      <c r="CC54" s="279"/>
      <c r="CD54" s="279"/>
      <c r="CE54" s="279"/>
      <c r="CF54" s="279"/>
      <c r="CG54" s="279"/>
      <c r="CH54" s="279"/>
      <c r="CI54" s="279"/>
      <c r="CJ54" s="279"/>
      <c r="CK54" s="279"/>
      <c r="CL54" s="280" t="s">
        <v>3</v>
      </c>
      <c r="CM54" s="279"/>
      <c r="CN54" s="279"/>
      <c r="CO54" s="279"/>
      <c r="CP54" s="279"/>
      <c r="CQ54" s="279"/>
      <c r="CR54" s="279"/>
      <c r="CS54" s="279"/>
      <c r="CT54" s="279"/>
      <c r="CU54" s="279"/>
      <c r="CV54" s="279"/>
      <c r="CW54" s="279"/>
      <c r="CX54" s="279"/>
      <c r="CY54" s="279"/>
      <c r="CZ54" s="279"/>
      <c r="DA54" s="282">
        <f>+SUM(DA55:DA62)</f>
        <v>81865628.819999993</v>
      </c>
      <c r="DB54" s="283"/>
      <c r="DC54" s="55"/>
      <c r="DD54" s="55"/>
      <c r="DE54" s="55"/>
      <c r="DF54" s="55"/>
      <c r="DG54" s="55"/>
    </row>
    <row r="55" spans="1:111" s="7" customFormat="1" ht="25.2" customHeight="1">
      <c r="A55" s="60" t="s">
        <v>78</v>
      </c>
      <c r="B55" s="284"/>
      <c r="C55" s="285"/>
      <c r="D55" s="378" t="s">
        <v>79</v>
      </c>
      <c r="E55" s="378"/>
      <c r="F55" s="378"/>
      <c r="G55" s="378"/>
      <c r="H55" s="378"/>
      <c r="I55" s="286"/>
      <c r="J55" s="378" t="s">
        <v>80</v>
      </c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6">
        <f>'SO 01 - SO 01 - Uzavření ...'!J30</f>
        <v>17060756.039999999</v>
      </c>
      <c r="AH55" s="377"/>
      <c r="AI55" s="377"/>
      <c r="AJ55" s="377"/>
      <c r="AK55" s="377"/>
      <c r="AL55" s="377"/>
      <c r="AM55" s="377"/>
      <c r="AN55" s="376">
        <f t="shared" si="0"/>
        <v>20643514.809999999</v>
      </c>
      <c r="AO55" s="377"/>
      <c r="AP55" s="377"/>
      <c r="AQ55" s="287" t="s">
        <v>81</v>
      </c>
      <c r="AR55" s="61"/>
      <c r="AS55" s="62">
        <v>0</v>
      </c>
      <c r="AT55" s="63">
        <f t="shared" si="1"/>
        <v>3582758.77</v>
      </c>
      <c r="AU55" s="64">
        <f>'SO 01 - SO 01 - Uzavření ...'!P86</f>
        <v>0</v>
      </c>
      <c r="AV55" s="63">
        <f>'SO 01 - SO 01 - Uzavření ...'!J33</f>
        <v>3582758.77</v>
      </c>
      <c r="AW55" s="63">
        <f>'SO 01 - SO 01 - Uzavření ...'!J34</f>
        <v>0</v>
      </c>
      <c r="AX55" s="63">
        <f>'SO 01 - SO 01 - Uzavření ...'!J35</f>
        <v>0</v>
      </c>
      <c r="AY55" s="63">
        <f>'SO 01 - SO 01 - Uzavření ...'!J36</f>
        <v>0</v>
      </c>
      <c r="AZ55" s="63">
        <f>'SO 01 - SO 01 - Uzavření ...'!F33</f>
        <v>17060756.039999999</v>
      </c>
      <c r="BA55" s="63">
        <f>'SO 01 - SO 01 - Uzavření ...'!F34</f>
        <v>0</v>
      </c>
      <c r="BB55" s="63">
        <f>'SO 01 - SO 01 - Uzavření ...'!F35</f>
        <v>0</v>
      </c>
      <c r="BC55" s="63">
        <f>'SO 01 - SO 01 - Uzavření ...'!F36</f>
        <v>0</v>
      </c>
      <c r="BD55" s="65">
        <f>'SO 01 - SO 01 - Uzavření ...'!F37</f>
        <v>0</v>
      </c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8"/>
      <c r="BQ55" s="288"/>
      <c r="BR55" s="288"/>
      <c r="BS55" s="288"/>
      <c r="BT55" s="289" t="s">
        <v>21</v>
      </c>
      <c r="BU55" s="288"/>
      <c r="BV55" s="289" t="s">
        <v>76</v>
      </c>
      <c r="BW55" s="289" t="s">
        <v>82</v>
      </c>
      <c r="BX55" s="289" t="s">
        <v>5</v>
      </c>
      <c r="BY55" s="288"/>
      <c r="BZ55" s="288"/>
      <c r="CA55" s="288"/>
      <c r="CB55" s="288"/>
      <c r="CC55" s="288"/>
      <c r="CD55" s="288"/>
      <c r="CE55" s="288"/>
      <c r="CF55" s="288"/>
      <c r="CG55" s="288"/>
      <c r="CH55" s="288"/>
      <c r="CI55" s="288"/>
      <c r="CJ55" s="288"/>
      <c r="CK55" s="288"/>
      <c r="CL55" s="289" t="s">
        <v>83</v>
      </c>
      <c r="CM55" s="289" t="s">
        <v>84</v>
      </c>
      <c r="CN55" s="288"/>
      <c r="CO55" s="288"/>
      <c r="CP55" s="288"/>
      <c r="CQ55" s="288"/>
      <c r="CR55" s="288"/>
      <c r="CS55" s="288"/>
      <c r="CT55" s="288"/>
      <c r="CU55" s="288"/>
      <c r="CV55" s="288"/>
      <c r="CW55" s="288"/>
      <c r="CX55" s="288"/>
      <c r="CY55" s="288"/>
      <c r="CZ55" s="288"/>
      <c r="DA55" s="290">
        <f>+'SO 01 - SO 01 - Uzavření ...'!J86</f>
        <v>17060756.039999999</v>
      </c>
      <c r="DB55" s="291" t="s">
        <v>906</v>
      </c>
    </row>
    <row r="56" spans="1:111" s="7" customFormat="1" ht="28.2" customHeight="1">
      <c r="A56" s="60" t="s">
        <v>78</v>
      </c>
      <c r="B56" s="284"/>
      <c r="C56" s="285"/>
      <c r="D56" s="381" t="s">
        <v>85</v>
      </c>
      <c r="E56" s="381"/>
      <c r="F56" s="381"/>
      <c r="G56" s="381"/>
      <c r="H56" s="381"/>
      <c r="I56" s="292"/>
      <c r="J56" s="381" t="s">
        <v>86</v>
      </c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2">
        <f>'SO 02 - SO 02  Podzemní t...'!J30</f>
        <v>33680054</v>
      </c>
      <c r="AH56" s="383"/>
      <c r="AI56" s="383"/>
      <c r="AJ56" s="383"/>
      <c r="AK56" s="383"/>
      <c r="AL56" s="383"/>
      <c r="AM56" s="383"/>
      <c r="AN56" s="382">
        <f t="shared" si="0"/>
        <v>40752865.340000004</v>
      </c>
      <c r="AO56" s="383"/>
      <c r="AP56" s="383"/>
      <c r="AQ56" s="293" t="s">
        <v>81</v>
      </c>
      <c r="AR56" s="222"/>
      <c r="AS56" s="223">
        <v>0</v>
      </c>
      <c r="AT56" s="224">
        <f t="shared" si="1"/>
        <v>7072811.3399999999</v>
      </c>
      <c r="AU56" s="225">
        <f>'SO 02 - SO 02  Podzemní t...'!P85</f>
        <v>0</v>
      </c>
      <c r="AV56" s="224">
        <f>'SO 02 - SO 02  Podzemní t...'!J33</f>
        <v>7072811.3399999999</v>
      </c>
      <c r="AW56" s="224">
        <f>'SO 02 - SO 02  Podzemní t...'!J34</f>
        <v>0</v>
      </c>
      <c r="AX56" s="224">
        <f>'SO 02 - SO 02  Podzemní t...'!J35</f>
        <v>0</v>
      </c>
      <c r="AY56" s="224">
        <f>'SO 02 - SO 02  Podzemní t...'!J36</f>
        <v>0</v>
      </c>
      <c r="AZ56" s="224">
        <f>'SO 02 - SO 02  Podzemní t...'!F33</f>
        <v>33680054</v>
      </c>
      <c r="BA56" s="224">
        <f>'SO 02 - SO 02  Podzemní t...'!F34</f>
        <v>0</v>
      </c>
      <c r="BB56" s="224">
        <f>'SO 02 - SO 02  Podzemní t...'!F35</f>
        <v>0</v>
      </c>
      <c r="BC56" s="224">
        <f>'SO 02 - SO 02  Podzemní t...'!F36</f>
        <v>0</v>
      </c>
      <c r="BD56" s="226">
        <f>'SO 02 - SO 02  Podzemní t...'!F37</f>
        <v>0</v>
      </c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5" t="s">
        <v>21</v>
      </c>
      <c r="BU56" s="294"/>
      <c r="BV56" s="295" t="s">
        <v>76</v>
      </c>
      <c r="BW56" s="295" t="s">
        <v>87</v>
      </c>
      <c r="BX56" s="295" t="s">
        <v>5</v>
      </c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5" t="s">
        <v>88</v>
      </c>
      <c r="CM56" s="295" t="s">
        <v>84</v>
      </c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6">
        <f>+'SO 02 - SO 02  Podzemní t...'!CB85</f>
        <v>33420984</v>
      </c>
      <c r="DB56" s="297" t="s">
        <v>925</v>
      </c>
    </row>
    <row r="57" spans="1:111" s="7" customFormat="1" ht="31.2" customHeight="1">
      <c r="A57" s="60" t="s">
        <v>78</v>
      </c>
      <c r="B57" s="284"/>
      <c r="C57" s="285"/>
      <c r="D57" s="384" t="s">
        <v>89</v>
      </c>
      <c r="E57" s="384"/>
      <c r="F57" s="384"/>
      <c r="G57" s="384"/>
      <c r="H57" s="384"/>
      <c r="I57" s="298"/>
      <c r="J57" s="384" t="s">
        <v>90</v>
      </c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5">
        <f>'SO 03 - SO 03  Sanace pod...'!J30</f>
        <v>1029151.4</v>
      </c>
      <c r="AH57" s="386"/>
      <c r="AI57" s="386"/>
      <c r="AJ57" s="386"/>
      <c r="AK57" s="386"/>
      <c r="AL57" s="386"/>
      <c r="AM57" s="386"/>
      <c r="AN57" s="385">
        <f t="shared" si="0"/>
        <v>1245273.19</v>
      </c>
      <c r="AO57" s="386"/>
      <c r="AP57" s="386"/>
      <c r="AQ57" s="299" t="s">
        <v>81</v>
      </c>
      <c r="AR57" s="227"/>
      <c r="AS57" s="228">
        <v>0</v>
      </c>
      <c r="AT57" s="229">
        <f t="shared" si="1"/>
        <v>216121.79</v>
      </c>
      <c r="AU57" s="230">
        <f>'SO 03 - SO 03  Sanace pod...'!P83</f>
        <v>0</v>
      </c>
      <c r="AV57" s="229">
        <f>'SO 03 - SO 03  Sanace pod...'!J33</f>
        <v>216121.79</v>
      </c>
      <c r="AW57" s="229">
        <f>'SO 03 - SO 03  Sanace pod...'!J34</f>
        <v>0</v>
      </c>
      <c r="AX57" s="229">
        <f>'SO 03 - SO 03  Sanace pod...'!J35</f>
        <v>0</v>
      </c>
      <c r="AY57" s="229">
        <f>'SO 03 - SO 03  Sanace pod...'!J36</f>
        <v>0</v>
      </c>
      <c r="AZ57" s="229">
        <f>'SO 03 - SO 03  Sanace pod...'!F33</f>
        <v>1029151.4</v>
      </c>
      <c r="BA57" s="229">
        <f>'SO 03 - SO 03  Sanace pod...'!F34</f>
        <v>0</v>
      </c>
      <c r="BB57" s="229">
        <f>'SO 03 - SO 03  Sanace pod...'!F35</f>
        <v>0</v>
      </c>
      <c r="BC57" s="229">
        <f>'SO 03 - SO 03  Sanace pod...'!F36</f>
        <v>0</v>
      </c>
      <c r="BD57" s="231">
        <f>'SO 03 - SO 03  Sanace pod...'!F37</f>
        <v>0</v>
      </c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0"/>
      <c r="BR57" s="300"/>
      <c r="BS57" s="300"/>
      <c r="BT57" s="301" t="s">
        <v>21</v>
      </c>
      <c r="BU57" s="300"/>
      <c r="BV57" s="301" t="s">
        <v>76</v>
      </c>
      <c r="BW57" s="301" t="s">
        <v>91</v>
      </c>
      <c r="BX57" s="301" t="s">
        <v>5</v>
      </c>
      <c r="BY57" s="300"/>
      <c r="BZ57" s="300"/>
      <c r="CA57" s="300"/>
      <c r="CB57" s="300"/>
      <c r="CC57" s="300"/>
      <c r="CD57" s="300"/>
      <c r="CE57" s="300"/>
      <c r="CF57" s="300"/>
      <c r="CG57" s="300"/>
      <c r="CH57" s="300"/>
      <c r="CI57" s="300"/>
      <c r="CJ57" s="300"/>
      <c r="CK57" s="300"/>
      <c r="CL57" s="301" t="s">
        <v>92</v>
      </c>
      <c r="CM57" s="301" t="s">
        <v>84</v>
      </c>
      <c r="CN57" s="300"/>
      <c r="CO57" s="300"/>
      <c r="CP57" s="300"/>
      <c r="CQ57" s="300"/>
      <c r="CR57" s="300"/>
      <c r="CS57" s="300"/>
      <c r="CT57" s="300"/>
      <c r="CU57" s="300"/>
      <c r="CV57" s="300"/>
      <c r="CW57" s="300"/>
      <c r="CX57" s="300"/>
      <c r="CY57" s="300"/>
      <c r="CZ57" s="300"/>
      <c r="DA57" s="302">
        <f>+'SO 03 - SO 03  Sanace pod...'!CB83</f>
        <v>1288221.3999999999</v>
      </c>
      <c r="DB57" s="303" t="s">
        <v>925</v>
      </c>
    </row>
    <row r="58" spans="1:111" s="7" customFormat="1" ht="30" customHeight="1">
      <c r="A58" s="60" t="s">
        <v>78</v>
      </c>
      <c r="B58" s="284"/>
      <c r="C58" s="285"/>
      <c r="D58" s="378" t="s">
        <v>93</v>
      </c>
      <c r="E58" s="378"/>
      <c r="F58" s="378"/>
      <c r="G58" s="378"/>
      <c r="H58" s="378"/>
      <c r="I58" s="286"/>
      <c r="J58" s="378" t="s">
        <v>94</v>
      </c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6">
        <f>'SO 04 - SO 04  Stavebně s...'!J30</f>
        <v>25242500</v>
      </c>
      <c r="AH58" s="377"/>
      <c r="AI58" s="377"/>
      <c r="AJ58" s="377"/>
      <c r="AK58" s="377"/>
      <c r="AL58" s="377"/>
      <c r="AM58" s="377"/>
      <c r="AN58" s="376">
        <f t="shared" si="0"/>
        <v>30543425</v>
      </c>
      <c r="AO58" s="377"/>
      <c r="AP58" s="377"/>
      <c r="AQ58" s="287" t="s">
        <v>95</v>
      </c>
      <c r="AR58" s="61"/>
      <c r="AS58" s="62">
        <v>0</v>
      </c>
      <c r="AT58" s="63">
        <f t="shared" si="1"/>
        <v>5300925</v>
      </c>
      <c r="AU58" s="64">
        <f>'SO 04 - SO 04  Stavebně s...'!P89</f>
        <v>0</v>
      </c>
      <c r="AV58" s="63">
        <f>'SO 04 - SO 04  Stavebně s...'!J33</f>
        <v>5300925</v>
      </c>
      <c r="AW58" s="63">
        <f>'SO 04 - SO 04  Stavebně s...'!J34</f>
        <v>0</v>
      </c>
      <c r="AX58" s="63">
        <f>'SO 04 - SO 04  Stavebně s...'!J35</f>
        <v>0</v>
      </c>
      <c r="AY58" s="63">
        <f>'SO 04 - SO 04  Stavebně s...'!J36</f>
        <v>0</v>
      </c>
      <c r="AZ58" s="63">
        <f>'SO 04 - SO 04  Stavebně s...'!F33</f>
        <v>25242500</v>
      </c>
      <c r="BA58" s="63">
        <f>'SO 04 - SO 04  Stavebně s...'!F34</f>
        <v>0</v>
      </c>
      <c r="BB58" s="63">
        <f>'SO 04 - SO 04  Stavebně s...'!F35</f>
        <v>0</v>
      </c>
      <c r="BC58" s="63">
        <f>'SO 04 - SO 04  Stavebně s...'!F36</f>
        <v>0</v>
      </c>
      <c r="BD58" s="65">
        <f>'SO 04 - SO 04  Stavebně s...'!F37</f>
        <v>0</v>
      </c>
      <c r="BE58" s="288"/>
      <c r="BF58" s="288"/>
      <c r="BG58" s="288"/>
      <c r="BH58" s="288"/>
      <c r="BI58" s="288"/>
      <c r="BJ58" s="288"/>
      <c r="BK58" s="288"/>
      <c r="BL58" s="288"/>
      <c r="BM58" s="288"/>
      <c r="BN58" s="288"/>
      <c r="BO58" s="288"/>
      <c r="BP58" s="288"/>
      <c r="BQ58" s="288"/>
      <c r="BR58" s="288"/>
      <c r="BS58" s="288"/>
      <c r="BT58" s="289" t="s">
        <v>21</v>
      </c>
      <c r="BU58" s="288"/>
      <c r="BV58" s="289" t="s">
        <v>76</v>
      </c>
      <c r="BW58" s="289" t="s">
        <v>96</v>
      </c>
      <c r="BX58" s="289" t="s">
        <v>5</v>
      </c>
      <c r="BY58" s="288"/>
      <c r="BZ58" s="288"/>
      <c r="CA58" s="288"/>
      <c r="CB58" s="288"/>
      <c r="CC58" s="288"/>
      <c r="CD58" s="288"/>
      <c r="CE58" s="288"/>
      <c r="CF58" s="288"/>
      <c r="CG58" s="288"/>
      <c r="CH58" s="288"/>
      <c r="CI58" s="288"/>
      <c r="CJ58" s="288"/>
      <c r="CK58" s="288"/>
      <c r="CL58" s="289" t="s">
        <v>3</v>
      </c>
      <c r="CM58" s="289" t="s">
        <v>84</v>
      </c>
      <c r="CN58" s="288"/>
      <c r="CO58" s="288"/>
      <c r="CP58" s="288"/>
      <c r="CQ58" s="288"/>
      <c r="CR58" s="288"/>
      <c r="CS58" s="288"/>
      <c r="CT58" s="288"/>
      <c r="CU58" s="288"/>
      <c r="CV58" s="288"/>
      <c r="CW58" s="288"/>
      <c r="CX58" s="288"/>
      <c r="CY58" s="288"/>
      <c r="CZ58" s="288"/>
      <c r="DA58" s="290">
        <f>+'SO 04 - SO 04  Stavebně s...'!J89</f>
        <v>25242500</v>
      </c>
      <c r="DB58" s="291" t="s">
        <v>906</v>
      </c>
    </row>
    <row r="59" spans="1:111" s="7" customFormat="1" ht="42.6" customHeight="1">
      <c r="A59" s="60" t="s">
        <v>78</v>
      </c>
      <c r="B59" s="284"/>
      <c r="C59" s="285"/>
      <c r="D59" s="378" t="s">
        <v>97</v>
      </c>
      <c r="E59" s="378"/>
      <c r="F59" s="378"/>
      <c r="G59" s="378"/>
      <c r="H59" s="378"/>
      <c r="I59" s="286"/>
      <c r="J59" s="378" t="s">
        <v>98</v>
      </c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6">
        <f>'SO 05 - SO 05  Dobudování...'!J30</f>
        <v>1769730</v>
      </c>
      <c r="AH59" s="377"/>
      <c r="AI59" s="377"/>
      <c r="AJ59" s="377"/>
      <c r="AK59" s="377"/>
      <c r="AL59" s="377"/>
      <c r="AM59" s="377"/>
      <c r="AN59" s="376">
        <f t="shared" si="0"/>
        <v>2141373.2999999998</v>
      </c>
      <c r="AO59" s="377"/>
      <c r="AP59" s="377"/>
      <c r="AQ59" s="287" t="s">
        <v>95</v>
      </c>
      <c r="AR59" s="61"/>
      <c r="AS59" s="62">
        <v>0</v>
      </c>
      <c r="AT59" s="63">
        <f t="shared" si="1"/>
        <v>371643.3</v>
      </c>
      <c r="AU59" s="64">
        <f>'SO 05 - SO 05  Dobudování...'!P85</f>
        <v>0</v>
      </c>
      <c r="AV59" s="63">
        <f>'SO 05 - SO 05  Dobudování...'!J33</f>
        <v>371643.3</v>
      </c>
      <c r="AW59" s="63">
        <f>'SO 05 - SO 05  Dobudování...'!J34</f>
        <v>0</v>
      </c>
      <c r="AX59" s="63">
        <f>'SO 05 - SO 05  Dobudování...'!J35</f>
        <v>0</v>
      </c>
      <c r="AY59" s="63">
        <f>'SO 05 - SO 05  Dobudování...'!J36</f>
        <v>0</v>
      </c>
      <c r="AZ59" s="63">
        <f>'SO 05 - SO 05  Dobudování...'!F33</f>
        <v>1769730</v>
      </c>
      <c r="BA59" s="63">
        <f>'SO 05 - SO 05  Dobudování...'!F34</f>
        <v>0</v>
      </c>
      <c r="BB59" s="63">
        <f>'SO 05 - SO 05  Dobudování...'!F35</f>
        <v>0</v>
      </c>
      <c r="BC59" s="63">
        <f>'SO 05 - SO 05  Dobudování...'!F36</f>
        <v>0</v>
      </c>
      <c r="BD59" s="65">
        <f>'SO 05 - SO 05  Dobudování...'!F37</f>
        <v>0</v>
      </c>
      <c r="BE59" s="288"/>
      <c r="BF59" s="288"/>
      <c r="BG59" s="288"/>
      <c r="BH59" s="288"/>
      <c r="BI59" s="288"/>
      <c r="BJ59" s="288"/>
      <c r="BK59" s="288"/>
      <c r="BL59" s="288"/>
      <c r="BM59" s="288"/>
      <c r="BN59" s="288"/>
      <c r="BO59" s="288"/>
      <c r="BP59" s="288"/>
      <c r="BQ59" s="288"/>
      <c r="BR59" s="288"/>
      <c r="BS59" s="288"/>
      <c r="BT59" s="289" t="s">
        <v>21</v>
      </c>
      <c r="BU59" s="288"/>
      <c r="BV59" s="289" t="s">
        <v>76</v>
      </c>
      <c r="BW59" s="289" t="s">
        <v>99</v>
      </c>
      <c r="BX59" s="289" t="s">
        <v>5</v>
      </c>
      <c r="BY59" s="288"/>
      <c r="BZ59" s="288"/>
      <c r="CA59" s="288"/>
      <c r="CB59" s="288"/>
      <c r="CC59" s="288"/>
      <c r="CD59" s="288"/>
      <c r="CE59" s="288"/>
      <c r="CF59" s="288"/>
      <c r="CG59" s="288"/>
      <c r="CH59" s="288"/>
      <c r="CI59" s="288"/>
      <c r="CJ59" s="288"/>
      <c r="CK59" s="288"/>
      <c r="CL59" s="289" t="s">
        <v>92</v>
      </c>
      <c r="CM59" s="289" t="s">
        <v>84</v>
      </c>
      <c r="CN59" s="288"/>
      <c r="CO59" s="288"/>
      <c r="CP59" s="288"/>
      <c r="CQ59" s="288"/>
      <c r="CR59" s="288"/>
      <c r="CS59" s="288"/>
      <c r="CT59" s="288"/>
      <c r="CU59" s="288"/>
      <c r="CV59" s="288"/>
      <c r="CW59" s="288"/>
      <c r="CX59" s="288"/>
      <c r="CY59" s="288"/>
      <c r="CZ59" s="288"/>
      <c r="DA59" s="290">
        <f>+'SO 05 - SO 05  Dobudování...'!J85</f>
        <v>1769730</v>
      </c>
      <c r="DB59" s="291" t="s">
        <v>906</v>
      </c>
    </row>
    <row r="60" spans="1:111" s="7" customFormat="1" ht="27.6" customHeight="1">
      <c r="A60" s="60" t="s">
        <v>78</v>
      </c>
      <c r="B60" s="284"/>
      <c r="C60" s="285"/>
      <c r="D60" s="378" t="s">
        <v>100</v>
      </c>
      <c r="E60" s="378"/>
      <c r="F60" s="378"/>
      <c r="G60" s="378"/>
      <c r="H60" s="378"/>
      <c r="I60" s="286"/>
      <c r="J60" s="378" t="s">
        <v>101</v>
      </c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6">
        <f>'SO 06 - SO 06 Úprava přík...'!J30</f>
        <v>498437.38</v>
      </c>
      <c r="AH60" s="377"/>
      <c r="AI60" s="377"/>
      <c r="AJ60" s="377"/>
      <c r="AK60" s="377"/>
      <c r="AL60" s="377"/>
      <c r="AM60" s="377"/>
      <c r="AN60" s="376">
        <f t="shared" si="0"/>
        <v>603109.23</v>
      </c>
      <c r="AO60" s="377"/>
      <c r="AP60" s="377"/>
      <c r="AQ60" s="287" t="s">
        <v>81</v>
      </c>
      <c r="AR60" s="61"/>
      <c r="AS60" s="62">
        <v>0</v>
      </c>
      <c r="AT60" s="63">
        <f t="shared" si="1"/>
        <v>104671.85</v>
      </c>
      <c r="AU60" s="64">
        <f>'SO 06 - SO 06 Úprava přík...'!P87</f>
        <v>0</v>
      </c>
      <c r="AV60" s="63">
        <f>'SO 06 - SO 06 Úprava přík...'!J33</f>
        <v>104671.85</v>
      </c>
      <c r="AW60" s="63">
        <f>'SO 06 - SO 06 Úprava přík...'!J34</f>
        <v>0</v>
      </c>
      <c r="AX60" s="63">
        <f>'SO 06 - SO 06 Úprava přík...'!J35</f>
        <v>0</v>
      </c>
      <c r="AY60" s="63">
        <f>'SO 06 - SO 06 Úprava přík...'!J36</f>
        <v>0</v>
      </c>
      <c r="AZ60" s="63">
        <f>'SO 06 - SO 06 Úprava přík...'!F33</f>
        <v>498437.38</v>
      </c>
      <c r="BA60" s="63">
        <f>'SO 06 - SO 06 Úprava přík...'!F34</f>
        <v>0</v>
      </c>
      <c r="BB60" s="63">
        <f>'SO 06 - SO 06 Úprava přík...'!F35</f>
        <v>0</v>
      </c>
      <c r="BC60" s="63">
        <f>'SO 06 - SO 06 Úprava přík...'!F36</f>
        <v>0</v>
      </c>
      <c r="BD60" s="65">
        <f>'SO 06 - SO 06 Úprava přík...'!F37</f>
        <v>0</v>
      </c>
      <c r="BE60" s="288"/>
      <c r="BF60" s="288"/>
      <c r="BG60" s="288"/>
      <c r="BH60" s="288"/>
      <c r="BI60" s="288"/>
      <c r="BJ60" s="288"/>
      <c r="BK60" s="288"/>
      <c r="BL60" s="288"/>
      <c r="BM60" s="288"/>
      <c r="BN60" s="288"/>
      <c r="BO60" s="288"/>
      <c r="BP60" s="288"/>
      <c r="BQ60" s="288"/>
      <c r="BR60" s="288"/>
      <c r="BS60" s="288"/>
      <c r="BT60" s="289" t="s">
        <v>21</v>
      </c>
      <c r="BU60" s="288"/>
      <c r="BV60" s="289" t="s">
        <v>76</v>
      </c>
      <c r="BW60" s="289" t="s">
        <v>102</v>
      </c>
      <c r="BX60" s="289" t="s">
        <v>5</v>
      </c>
      <c r="BY60" s="288"/>
      <c r="BZ60" s="288"/>
      <c r="CA60" s="288"/>
      <c r="CB60" s="288"/>
      <c r="CC60" s="288"/>
      <c r="CD60" s="288"/>
      <c r="CE60" s="288"/>
      <c r="CF60" s="288"/>
      <c r="CG60" s="288"/>
      <c r="CH60" s="288"/>
      <c r="CI60" s="288"/>
      <c r="CJ60" s="288"/>
      <c r="CK60" s="288"/>
      <c r="CL60" s="289" t="s">
        <v>103</v>
      </c>
      <c r="CM60" s="289" t="s">
        <v>84</v>
      </c>
      <c r="CN60" s="288"/>
      <c r="CO60" s="288"/>
      <c r="CP60" s="288"/>
      <c r="CQ60" s="288"/>
      <c r="CR60" s="288"/>
      <c r="CS60" s="288"/>
      <c r="CT60" s="288"/>
      <c r="CU60" s="288"/>
      <c r="CV60" s="288"/>
      <c r="CW60" s="288"/>
      <c r="CX60" s="288"/>
      <c r="CY60" s="288"/>
      <c r="CZ60" s="288"/>
      <c r="DA60" s="290">
        <f>+'SO 06 - SO 06 Úprava přík...'!J87</f>
        <v>498437.38</v>
      </c>
      <c r="DB60" s="291" t="s">
        <v>906</v>
      </c>
    </row>
    <row r="61" spans="1:111" s="7" customFormat="1" ht="34.200000000000003" customHeight="1">
      <c r="A61" s="60" t="s">
        <v>78</v>
      </c>
      <c r="B61" s="284"/>
      <c r="C61" s="285"/>
      <c r="D61" s="378" t="s">
        <v>104</v>
      </c>
      <c r="E61" s="378"/>
      <c r="F61" s="378"/>
      <c r="G61" s="378"/>
      <c r="H61" s="378"/>
      <c r="I61" s="286"/>
      <c r="J61" s="378" t="s">
        <v>105</v>
      </c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6">
        <f>'SO 07 - Sled a řízení prací'!J30</f>
        <v>2194500</v>
      </c>
      <c r="AH61" s="377"/>
      <c r="AI61" s="377"/>
      <c r="AJ61" s="377"/>
      <c r="AK61" s="377"/>
      <c r="AL61" s="377"/>
      <c r="AM61" s="377"/>
      <c r="AN61" s="376">
        <f t="shared" si="0"/>
        <v>2655345</v>
      </c>
      <c r="AO61" s="377"/>
      <c r="AP61" s="377"/>
      <c r="AQ61" s="287" t="s">
        <v>95</v>
      </c>
      <c r="AR61" s="61"/>
      <c r="AS61" s="62">
        <v>0</v>
      </c>
      <c r="AT61" s="63">
        <f t="shared" si="1"/>
        <v>460845</v>
      </c>
      <c r="AU61" s="64">
        <f>'SO 07 - Sled a řízení prací'!P81</f>
        <v>0</v>
      </c>
      <c r="AV61" s="63">
        <f>'SO 07 - Sled a řízení prací'!J33</f>
        <v>460845</v>
      </c>
      <c r="AW61" s="63">
        <f>'SO 07 - Sled a řízení prací'!J34</f>
        <v>0</v>
      </c>
      <c r="AX61" s="63">
        <f>'SO 07 - Sled a řízení prací'!J35</f>
        <v>0</v>
      </c>
      <c r="AY61" s="63">
        <f>'SO 07 - Sled a řízení prací'!J36</f>
        <v>0</v>
      </c>
      <c r="AZ61" s="63">
        <f>'SO 07 - Sled a řízení prací'!F33</f>
        <v>2194500</v>
      </c>
      <c r="BA61" s="63">
        <f>'SO 07 - Sled a řízení prací'!F34</f>
        <v>0</v>
      </c>
      <c r="BB61" s="63">
        <f>'SO 07 - Sled a řízení prací'!F35</f>
        <v>0</v>
      </c>
      <c r="BC61" s="63">
        <f>'SO 07 - Sled a řízení prací'!F36</f>
        <v>0</v>
      </c>
      <c r="BD61" s="65">
        <f>'SO 07 - Sled a řízení prací'!F37</f>
        <v>0</v>
      </c>
      <c r="BE61" s="288"/>
      <c r="BF61" s="288"/>
      <c r="BG61" s="288"/>
      <c r="BH61" s="288"/>
      <c r="BI61" s="288"/>
      <c r="BJ61" s="288"/>
      <c r="BK61" s="288"/>
      <c r="BL61" s="288"/>
      <c r="BM61" s="288"/>
      <c r="BN61" s="288"/>
      <c r="BO61" s="288"/>
      <c r="BP61" s="288"/>
      <c r="BQ61" s="288"/>
      <c r="BR61" s="288"/>
      <c r="BS61" s="288"/>
      <c r="BT61" s="289" t="s">
        <v>21</v>
      </c>
      <c r="BU61" s="288"/>
      <c r="BV61" s="289" t="s">
        <v>76</v>
      </c>
      <c r="BW61" s="289" t="s">
        <v>106</v>
      </c>
      <c r="BX61" s="289" t="s">
        <v>5</v>
      </c>
      <c r="BY61" s="288"/>
      <c r="BZ61" s="288"/>
      <c r="CA61" s="288"/>
      <c r="CB61" s="288"/>
      <c r="CC61" s="288"/>
      <c r="CD61" s="288"/>
      <c r="CE61" s="288"/>
      <c r="CF61" s="288"/>
      <c r="CG61" s="288"/>
      <c r="CH61" s="288"/>
      <c r="CI61" s="288"/>
      <c r="CJ61" s="288"/>
      <c r="CK61" s="288"/>
      <c r="CL61" s="289" t="s">
        <v>3</v>
      </c>
      <c r="CM61" s="289" t="s">
        <v>84</v>
      </c>
      <c r="CN61" s="288"/>
      <c r="CO61" s="288"/>
      <c r="CP61" s="288"/>
      <c r="CQ61" s="288"/>
      <c r="CR61" s="288"/>
      <c r="CS61" s="288"/>
      <c r="CT61" s="288"/>
      <c r="CU61" s="288"/>
      <c r="CV61" s="288"/>
      <c r="CW61" s="288"/>
      <c r="CX61" s="288"/>
      <c r="CY61" s="288"/>
      <c r="CZ61" s="288"/>
      <c r="DA61" s="290">
        <f>+'SO 07 - Sled a řízení prací'!J81</f>
        <v>2194500</v>
      </c>
      <c r="DB61" s="291" t="s">
        <v>906</v>
      </c>
    </row>
    <row r="62" spans="1:111" s="7" customFormat="1" ht="28.2" customHeight="1">
      <c r="A62" s="60" t="s">
        <v>78</v>
      </c>
      <c r="B62" s="284"/>
      <c r="C62" s="285"/>
      <c r="D62" s="378" t="s">
        <v>107</v>
      </c>
      <c r="E62" s="378"/>
      <c r="F62" s="378"/>
      <c r="G62" s="378"/>
      <c r="H62" s="378"/>
      <c r="I62" s="286"/>
      <c r="J62" s="378" t="s">
        <v>108</v>
      </c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6">
        <f>'VON - Vedlejší a ostatní ...'!J30</f>
        <v>390500</v>
      </c>
      <c r="AH62" s="377"/>
      <c r="AI62" s="377"/>
      <c r="AJ62" s="377"/>
      <c r="AK62" s="377"/>
      <c r="AL62" s="377"/>
      <c r="AM62" s="377"/>
      <c r="AN62" s="376">
        <f t="shared" si="0"/>
        <v>472505</v>
      </c>
      <c r="AO62" s="377"/>
      <c r="AP62" s="377"/>
      <c r="AQ62" s="287" t="s">
        <v>107</v>
      </c>
      <c r="AR62" s="61"/>
      <c r="AS62" s="66">
        <v>0</v>
      </c>
      <c r="AT62" s="67">
        <f t="shared" si="1"/>
        <v>82005</v>
      </c>
      <c r="AU62" s="68">
        <f>'VON - Vedlejší a ostatní ...'!P83</f>
        <v>0</v>
      </c>
      <c r="AV62" s="67">
        <f>'VON - Vedlejší a ostatní ...'!J33</f>
        <v>82005</v>
      </c>
      <c r="AW62" s="67">
        <f>'VON - Vedlejší a ostatní ...'!J34</f>
        <v>0</v>
      </c>
      <c r="AX62" s="67">
        <f>'VON - Vedlejší a ostatní ...'!J35</f>
        <v>0</v>
      </c>
      <c r="AY62" s="67">
        <f>'VON - Vedlejší a ostatní ...'!J36</f>
        <v>0</v>
      </c>
      <c r="AZ62" s="67">
        <f>'VON - Vedlejší a ostatní ...'!F33</f>
        <v>390500</v>
      </c>
      <c r="BA62" s="67">
        <f>'VON - Vedlejší a ostatní ...'!F34</f>
        <v>0</v>
      </c>
      <c r="BB62" s="67">
        <f>'VON - Vedlejší a ostatní ...'!F35</f>
        <v>0</v>
      </c>
      <c r="BC62" s="67">
        <f>'VON - Vedlejší a ostatní ...'!F36</f>
        <v>0</v>
      </c>
      <c r="BD62" s="69">
        <f>'VON - Vedlejší a ostatní ...'!F37</f>
        <v>0</v>
      </c>
      <c r="BE62" s="288"/>
      <c r="BF62" s="288"/>
      <c r="BG62" s="288"/>
      <c r="BH62" s="288"/>
      <c r="BI62" s="288"/>
      <c r="BJ62" s="288"/>
      <c r="BK62" s="288"/>
      <c r="BL62" s="288"/>
      <c r="BM62" s="288"/>
      <c r="BN62" s="288"/>
      <c r="BO62" s="288"/>
      <c r="BP62" s="288"/>
      <c r="BQ62" s="288"/>
      <c r="BR62" s="288"/>
      <c r="BS62" s="288"/>
      <c r="BT62" s="289" t="s">
        <v>21</v>
      </c>
      <c r="BU62" s="288"/>
      <c r="BV62" s="289" t="s">
        <v>76</v>
      </c>
      <c r="BW62" s="289" t="s">
        <v>109</v>
      </c>
      <c r="BX62" s="289" t="s">
        <v>5</v>
      </c>
      <c r="BY62" s="288"/>
      <c r="BZ62" s="288"/>
      <c r="CA62" s="288"/>
      <c r="CB62" s="288"/>
      <c r="CC62" s="288"/>
      <c r="CD62" s="288"/>
      <c r="CE62" s="288"/>
      <c r="CF62" s="288"/>
      <c r="CG62" s="288"/>
      <c r="CH62" s="288"/>
      <c r="CI62" s="288"/>
      <c r="CJ62" s="288"/>
      <c r="CK62" s="288"/>
      <c r="CL62" s="289" t="s">
        <v>3</v>
      </c>
      <c r="CM62" s="289" t="s">
        <v>84</v>
      </c>
      <c r="CN62" s="288"/>
      <c r="CO62" s="288"/>
      <c r="CP62" s="288"/>
      <c r="CQ62" s="288"/>
      <c r="CR62" s="288"/>
      <c r="CS62" s="288"/>
      <c r="CT62" s="288"/>
      <c r="CU62" s="288"/>
      <c r="CV62" s="288"/>
      <c r="CW62" s="288"/>
      <c r="CX62" s="288"/>
      <c r="CY62" s="288"/>
      <c r="CZ62" s="288"/>
      <c r="DA62" s="290">
        <f>+'VON - Vedlejší a ostatní ...'!J83</f>
        <v>390500</v>
      </c>
      <c r="DB62" s="291" t="s">
        <v>906</v>
      </c>
    </row>
    <row r="63" spans="1:111" s="2" customFormat="1" ht="30" customHeight="1">
      <c r="A63" s="25"/>
      <c r="B63" s="248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26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251"/>
    </row>
    <row r="64" spans="1:111" s="2" customFormat="1" ht="6.9" customHeight="1">
      <c r="A64" s="25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8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259"/>
      <c r="BV64" s="259"/>
      <c r="BW64" s="259"/>
      <c r="BX64" s="259"/>
      <c r="BY64" s="259"/>
      <c r="BZ64" s="259"/>
      <c r="CA64" s="259"/>
      <c r="CB64" s="259"/>
      <c r="CC64" s="259"/>
      <c r="CD64" s="259"/>
      <c r="CE64" s="259"/>
      <c r="CF64" s="259"/>
      <c r="CG64" s="259"/>
      <c r="CH64" s="259"/>
      <c r="CI64" s="259"/>
      <c r="CJ64" s="259"/>
      <c r="CK64" s="259"/>
      <c r="CL64" s="259"/>
      <c r="CM64" s="259"/>
      <c r="CN64" s="259"/>
      <c r="CO64" s="259"/>
      <c r="CP64" s="259"/>
      <c r="CQ64" s="259"/>
      <c r="CR64" s="259"/>
      <c r="CS64" s="259"/>
      <c r="CT64" s="259"/>
      <c r="CU64" s="259"/>
      <c r="CV64" s="259"/>
      <c r="CW64" s="259"/>
      <c r="CX64" s="259"/>
      <c r="CY64" s="259"/>
      <c r="CZ64" s="259"/>
      <c r="DA64" s="259"/>
      <c r="DB64" s="260"/>
    </row>
  </sheetData>
  <mergeCells count="69">
    <mergeCell ref="L45:AO45"/>
    <mergeCell ref="AM47:AN47"/>
    <mergeCell ref="AM49:AP49"/>
    <mergeCell ref="AS49:AT51"/>
    <mergeCell ref="AM50:AP50"/>
    <mergeCell ref="C52:G52"/>
    <mergeCell ref="AN52:AP52"/>
    <mergeCell ref="AG52:AM52"/>
    <mergeCell ref="I52:AF52"/>
    <mergeCell ref="AN55:AP55"/>
    <mergeCell ref="D55:H55"/>
    <mergeCell ref="AG55:AM55"/>
    <mergeCell ref="J55:AF55"/>
    <mergeCell ref="J56:AF56"/>
    <mergeCell ref="D56:H56"/>
    <mergeCell ref="AN56:AP56"/>
    <mergeCell ref="AG56:AM56"/>
    <mergeCell ref="J57:AF57"/>
    <mergeCell ref="AG57:AM57"/>
    <mergeCell ref="D57:H57"/>
    <mergeCell ref="AN57:AP57"/>
    <mergeCell ref="J58:AF58"/>
    <mergeCell ref="D58:H58"/>
    <mergeCell ref="AN59:AP59"/>
    <mergeCell ref="AG59:AM59"/>
    <mergeCell ref="D59:H59"/>
    <mergeCell ref="J59:AF59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DA49:DB49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</mergeCells>
  <hyperlinks>
    <hyperlink ref="A55" location="'SO 01 - SO 01 - Uzavření ...'!C2" display="/"/>
    <hyperlink ref="A56" location="'SO 02 - SO 02  Podzemní t...'!C2" display="/"/>
    <hyperlink ref="A57" location="'SO 03 - SO 03  Sanace pod...'!C2" display="/"/>
    <hyperlink ref="A58" location="'SO 04 - SO 04  Stavebně s...'!C2" display="/"/>
    <hyperlink ref="A59" location="'SO 05 - SO 05  Dobudování...'!C2" display="/"/>
    <hyperlink ref="A60" location="'SO 06 - SO 06 Úprava přík...'!C2" display="/"/>
    <hyperlink ref="A61" location="'SO 07 - Sled a řízení prací'!C2" display="/"/>
    <hyperlink ref="A62" location="'VON - Vedlejší a ostatní ...'!C2" display="/"/>
  </hyperlinks>
  <pageMargins left="0.39374999999999999" right="0.39374999999999999" top="0.39374999999999999" bottom="0.39374999999999999" header="0" footer="0"/>
  <pageSetup paperSize="9" scale="52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2"/>
  <sheetViews>
    <sheetView showGridLines="0" topLeftCell="F78" workbookViewId="0">
      <selection activeCell="L1" sqref="L1:BZ104857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hidden="1" customWidth="1"/>
    <col min="13" max="13" width="10.85546875" style="1" hidden="1" customWidth="1"/>
    <col min="14" max="14" width="9.28515625" style="1" hidden="1" customWidth="1"/>
    <col min="15" max="20" width="14.140625" style="1" hidden="1" customWidth="1"/>
    <col min="21" max="21" width="16.28515625" style="1" hidden="1" customWidth="1"/>
    <col min="22" max="22" width="12.28515625" style="1" hidden="1" customWidth="1"/>
    <col min="23" max="23" width="16.28515625" style="1" hidden="1" customWidth="1"/>
    <col min="24" max="24" width="12.285156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28515625" style="1" hidden="1" customWidth="1"/>
    <col min="29" max="29" width="11" style="1" hidden="1" customWidth="1"/>
    <col min="30" max="30" width="15" style="1" hidden="1" customWidth="1"/>
    <col min="31" max="31" width="16.28515625" style="1" hidden="1" customWidth="1"/>
    <col min="32" max="43" width="0" hidden="1" customWidth="1"/>
    <col min="44" max="65" width="9.28515625" style="1" hidden="1" customWidth="1"/>
    <col min="66" max="78" width="0" hidden="1" customWidth="1"/>
  </cols>
  <sheetData>
    <row r="1" spans="1:46">
      <c r="A1" s="70"/>
    </row>
    <row r="2" spans="1:46" s="1" customFormat="1" ht="36.9" customHeight="1">
      <c r="L2" s="358" t="s">
        <v>6</v>
      </c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6" t="s">
        <v>82</v>
      </c>
    </row>
    <row r="3" spans="1:46" s="1" customFormat="1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" hidden="1" customHeight="1">
      <c r="B4" s="19"/>
      <c r="D4" s="20" t="s">
        <v>110</v>
      </c>
      <c r="L4" s="19"/>
      <c r="M4" s="71" t="s">
        <v>11</v>
      </c>
      <c r="AT4" s="16" t="s">
        <v>4</v>
      </c>
    </row>
    <row r="5" spans="1:46" s="1" customFormat="1" ht="6.9" hidden="1" customHeight="1">
      <c r="B5" s="19"/>
      <c r="L5" s="19"/>
    </row>
    <row r="6" spans="1:46" s="1" customFormat="1" ht="12" hidden="1" customHeight="1">
      <c r="B6" s="19"/>
      <c r="D6" s="22" t="s">
        <v>15</v>
      </c>
      <c r="L6" s="19"/>
    </row>
    <row r="7" spans="1:46" s="1" customFormat="1" ht="23.25" hidden="1" customHeight="1">
      <c r="B7" s="19"/>
      <c r="E7" s="400" t="str">
        <f>'Rekapitulace stavby'!K6</f>
        <v>Nápravná opatření k odvrácení škod způsobených vlivem staré ekologické zátěže bývalé skládky Vlčí důl v k.ú. Zásmuky</v>
      </c>
      <c r="F7" s="401"/>
      <c r="G7" s="401"/>
      <c r="H7" s="401"/>
      <c r="L7" s="19"/>
    </row>
    <row r="8" spans="1:46" s="2" customFormat="1" ht="12" hidden="1" customHeight="1">
      <c r="A8" s="25"/>
      <c r="B8" s="26"/>
      <c r="C8" s="25"/>
      <c r="D8" s="22" t="s">
        <v>111</v>
      </c>
      <c r="E8" s="25"/>
      <c r="F8" s="25"/>
      <c r="G8" s="25"/>
      <c r="H8" s="25"/>
      <c r="I8" s="25"/>
      <c r="J8" s="25"/>
      <c r="K8" s="25"/>
      <c r="L8" s="7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402" t="s">
        <v>112</v>
      </c>
      <c r="F9" s="403"/>
      <c r="G9" s="403"/>
      <c r="H9" s="403"/>
      <c r="I9" s="25"/>
      <c r="J9" s="25"/>
      <c r="K9" s="25"/>
      <c r="L9" s="7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7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83</v>
      </c>
      <c r="G11" s="25"/>
      <c r="H11" s="25"/>
      <c r="I11" s="22" t="s">
        <v>19</v>
      </c>
      <c r="J11" s="21" t="s">
        <v>20</v>
      </c>
      <c r="K11" s="25"/>
      <c r="L11" s="7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22</v>
      </c>
      <c r="E12" s="25"/>
      <c r="F12" s="21" t="s">
        <v>23</v>
      </c>
      <c r="G12" s="25"/>
      <c r="H12" s="25"/>
      <c r="I12" s="22" t="s">
        <v>24</v>
      </c>
      <c r="J12" s="40" t="str">
        <f>'Rekapitulace stavby'!AN8</f>
        <v>20. 5. 2016</v>
      </c>
      <c r="K12" s="25"/>
      <c r="L12" s="7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8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7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28</v>
      </c>
      <c r="E14" s="25"/>
      <c r="F14" s="25"/>
      <c r="G14" s="25"/>
      <c r="H14" s="25"/>
      <c r="I14" s="22" t="s">
        <v>29</v>
      </c>
      <c r="J14" s="21" t="s">
        <v>3</v>
      </c>
      <c r="K14" s="25"/>
      <c r="L14" s="7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">
        <v>23</v>
      </c>
      <c r="F15" s="25"/>
      <c r="G15" s="25"/>
      <c r="H15" s="25"/>
      <c r="I15" s="22" t="s">
        <v>30</v>
      </c>
      <c r="J15" s="21" t="s">
        <v>3</v>
      </c>
      <c r="K15" s="25"/>
      <c r="L15" s="7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7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31</v>
      </c>
      <c r="E17" s="25"/>
      <c r="F17" s="25"/>
      <c r="G17" s="25"/>
      <c r="H17" s="25"/>
      <c r="I17" s="22" t="s">
        <v>29</v>
      </c>
      <c r="J17" s="21" t="s">
        <v>3</v>
      </c>
      <c r="K17" s="25"/>
      <c r="L17" s="7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21" t="s">
        <v>32</v>
      </c>
      <c r="F18" s="25"/>
      <c r="G18" s="25"/>
      <c r="H18" s="25"/>
      <c r="I18" s="22" t="s">
        <v>30</v>
      </c>
      <c r="J18" s="21" t="s">
        <v>3</v>
      </c>
      <c r="K18" s="25"/>
      <c r="L18" s="7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7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34</v>
      </c>
      <c r="E20" s="25"/>
      <c r="F20" s="25"/>
      <c r="G20" s="25"/>
      <c r="H20" s="25"/>
      <c r="I20" s="22" t="s">
        <v>29</v>
      </c>
      <c r="J20" s="21" t="s">
        <v>113</v>
      </c>
      <c r="K20" s="25"/>
      <c r="L20" s="7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">
        <v>114</v>
      </c>
      <c r="F21" s="25"/>
      <c r="G21" s="25"/>
      <c r="H21" s="25"/>
      <c r="I21" s="22" t="s">
        <v>30</v>
      </c>
      <c r="J21" s="21" t="s">
        <v>115</v>
      </c>
      <c r="K21" s="25"/>
      <c r="L21" s="7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7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37</v>
      </c>
      <c r="E23" s="25"/>
      <c r="F23" s="25"/>
      <c r="G23" s="25"/>
      <c r="H23" s="25"/>
      <c r="I23" s="22" t="s">
        <v>29</v>
      </c>
      <c r="J23" s="21" t="str">
        <f>IF('Rekapitulace stavby'!AN19="","",'Rekapitulace stavby'!AN19)</f>
        <v/>
      </c>
      <c r="K23" s="25"/>
      <c r="L23" s="7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30</v>
      </c>
      <c r="J24" s="21" t="str">
        <f>IF('Rekapitulace stavby'!AN20="","",'Rekapitulace stavby'!AN20)</f>
        <v/>
      </c>
      <c r="K24" s="25"/>
      <c r="L24" s="7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7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39</v>
      </c>
      <c r="E26" s="25"/>
      <c r="F26" s="25"/>
      <c r="G26" s="25"/>
      <c r="H26" s="25"/>
      <c r="I26" s="25"/>
      <c r="J26" s="25"/>
      <c r="K26" s="25"/>
      <c r="L26" s="7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73"/>
      <c r="B27" s="74"/>
      <c r="C27" s="73"/>
      <c r="D27" s="73"/>
      <c r="E27" s="404" t="s">
        <v>3</v>
      </c>
      <c r="F27" s="404"/>
      <c r="G27" s="404"/>
      <c r="H27" s="404"/>
      <c r="I27" s="73"/>
      <c r="J27" s="73"/>
      <c r="K27" s="73"/>
      <c r="L27" s="75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2" customFormat="1" ht="6.9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7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" hidden="1" customHeight="1">
      <c r="A29" s="25"/>
      <c r="B29" s="26"/>
      <c r="C29" s="25"/>
      <c r="D29" s="51"/>
      <c r="E29" s="51"/>
      <c r="F29" s="51"/>
      <c r="G29" s="51"/>
      <c r="H29" s="51"/>
      <c r="I29" s="51"/>
      <c r="J29" s="51"/>
      <c r="K29" s="51"/>
      <c r="L29" s="7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76" t="s">
        <v>40</v>
      </c>
      <c r="E30" s="25"/>
      <c r="F30" s="25"/>
      <c r="G30" s="25"/>
      <c r="H30" s="25"/>
      <c r="I30" s="25"/>
      <c r="J30" s="55">
        <f>ROUND(J86, 2)</f>
        <v>17060756.039999999</v>
      </c>
      <c r="K30" s="25"/>
      <c r="L30" s="7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" hidden="1" customHeight="1">
      <c r="A31" s="25"/>
      <c r="B31" s="26"/>
      <c r="C31" s="25"/>
      <c r="D31" s="51"/>
      <c r="E31" s="51"/>
      <c r="F31" s="51"/>
      <c r="G31" s="51"/>
      <c r="H31" s="51"/>
      <c r="I31" s="51"/>
      <c r="J31" s="51"/>
      <c r="K31" s="51"/>
      <c r="L31" s="7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" hidden="1" customHeight="1">
      <c r="A32" s="25"/>
      <c r="B32" s="26"/>
      <c r="C32" s="25"/>
      <c r="D32" s="25"/>
      <c r="E32" s="25"/>
      <c r="F32" s="29" t="s">
        <v>42</v>
      </c>
      <c r="G32" s="25"/>
      <c r="H32" s="25"/>
      <c r="I32" s="29" t="s">
        <v>41</v>
      </c>
      <c r="J32" s="29" t="s">
        <v>43</v>
      </c>
      <c r="K32" s="25"/>
      <c r="L32" s="7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" hidden="1" customHeight="1">
      <c r="A33" s="25"/>
      <c r="B33" s="26"/>
      <c r="C33" s="25"/>
      <c r="D33" s="77" t="s">
        <v>44</v>
      </c>
      <c r="E33" s="22" t="s">
        <v>45</v>
      </c>
      <c r="F33" s="78">
        <f>ROUND((SUM(BE86:BE161)),  2)</f>
        <v>17060756.039999999</v>
      </c>
      <c r="G33" s="25"/>
      <c r="H33" s="25"/>
      <c r="I33" s="79">
        <v>0.21</v>
      </c>
      <c r="J33" s="78">
        <f>ROUND(((SUM(BE86:BE161))*I33),  2)</f>
        <v>3582758.77</v>
      </c>
      <c r="K33" s="25"/>
      <c r="L33" s="7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" hidden="1" customHeight="1">
      <c r="A34" s="25"/>
      <c r="B34" s="26"/>
      <c r="C34" s="25"/>
      <c r="D34" s="25"/>
      <c r="E34" s="22" t="s">
        <v>46</v>
      </c>
      <c r="F34" s="78">
        <f>ROUND((SUM(BF86:BF161)),  2)</f>
        <v>0</v>
      </c>
      <c r="G34" s="25"/>
      <c r="H34" s="25"/>
      <c r="I34" s="79">
        <v>0.15</v>
      </c>
      <c r="J34" s="78">
        <f>ROUND(((SUM(BF86:BF161))*I34),  2)</f>
        <v>0</v>
      </c>
      <c r="K34" s="25"/>
      <c r="L34" s="7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" hidden="1" customHeight="1">
      <c r="A35" s="25"/>
      <c r="B35" s="26"/>
      <c r="C35" s="25"/>
      <c r="D35" s="25"/>
      <c r="E35" s="22" t="s">
        <v>47</v>
      </c>
      <c r="F35" s="78">
        <f>ROUND((SUM(BG86:BG161)),  2)</f>
        <v>0</v>
      </c>
      <c r="G35" s="25"/>
      <c r="H35" s="25"/>
      <c r="I35" s="79">
        <v>0.21</v>
      </c>
      <c r="J35" s="78">
        <f>0</f>
        <v>0</v>
      </c>
      <c r="K35" s="25"/>
      <c r="L35" s="7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" hidden="1" customHeight="1">
      <c r="A36" s="25"/>
      <c r="B36" s="26"/>
      <c r="C36" s="25"/>
      <c r="D36" s="25"/>
      <c r="E36" s="22" t="s">
        <v>48</v>
      </c>
      <c r="F36" s="78">
        <f>ROUND((SUM(BH86:BH161)),  2)</f>
        <v>0</v>
      </c>
      <c r="G36" s="25"/>
      <c r="H36" s="25"/>
      <c r="I36" s="79">
        <v>0.15</v>
      </c>
      <c r="J36" s="78">
        <f>0</f>
        <v>0</v>
      </c>
      <c r="K36" s="25"/>
      <c r="L36" s="7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" hidden="1" customHeight="1">
      <c r="A37" s="25"/>
      <c r="B37" s="26"/>
      <c r="C37" s="25"/>
      <c r="D37" s="25"/>
      <c r="E37" s="22" t="s">
        <v>49</v>
      </c>
      <c r="F37" s="78">
        <f>ROUND((SUM(BI86:BI161)),  2)</f>
        <v>0</v>
      </c>
      <c r="G37" s="25"/>
      <c r="H37" s="25"/>
      <c r="I37" s="79">
        <v>0</v>
      </c>
      <c r="J37" s="78">
        <f>0</f>
        <v>0</v>
      </c>
      <c r="K37" s="25"/>
      <c r="L37" s="7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7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0"/>
      <c r="D39" s="81" t="s">
        <v>50</v>
      </c>
      <c r="E39" s="45"/>
      <c r="F39" s="45"/>
      <c r="G39" s="82" t="s">
        <v>51</v>
      </c>
      <c r="H39" s="83" t="s">
        <v>52</v>
      </c>
      <c r="I39" s="45"/>
      <c r="J39" s="84">
        <f>SUM(J30:J37)</f>
        <v>20643514.809999999</v>
      </c>
      <c r="K39" s="85"/>
      <c r="L39" s="7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" hidden="1" customHeight="1">
      <c r="A40" s="25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7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hidden="1"/>
    <row r="42" spans="1:31" hidden="1"/>
    <row r="43" spans="1:31" hidden="1"/>
    <row r="44" spans="1:31" s="2" customFormat="1" ht="6.9" hidden="1" customHeight="1">
      <c r="A44" s="2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72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s="2" customFormat="1" ht="24.9" hidden="1" customHeight="1">
      <c r="A45" s="25"/>
      <c r="B45" s="26"/>
      <c r="C45" s="20" t="s">
        <v>116</v>
      </c>
      <c r="D45" s="25"/>
      <c r="E45" s="25"/>
      <c r="F45" s="25"/>
      <c r="G45" s="25"/>
      <c r="H45" s="25"/>
      <c r="I45" s="25"/>
      <c r="J45" s="25"/>
      <c r="K45" s="25"/>
      <c r="L45" s="72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s="2" customFormat="1" ht="6.9" hidden="1" customHeight="1">
      <c r="A46" s="25"/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72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s="2" customFormat="1" ht="12" hidden="1" customHeight="1">
      <c r="A47" s="25"/>
      <c r="B47" s="26"/>
      <c r="C47" s="22" t="s">
        <v>15</v>
      </c>
      <c r="D47" s="25"/>
      <c r="E47" s="25"/>
      <c r="F47" s="25"/>
      <c r="G47" s="25"/>
      <c r="H47" s="25"/>
      <c r="I47" s="25"/>
      <c r="J47" s="25"/>
      <c r="K47" s="25"/>
      <c r="L47" s="72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s="2" customFormat="1" ht="23.25" hidden="1" customHeight="1">
      <c r="A48" s="25"/>
      <c r="B48" s="26"/>
      <c r="C48" s="25"/>
      <c r="D48" s="25"/>
      <c r="E48" s="400" t="str">
        <f>E7</f>
        <v>Nápravná opatření k odvrácení škod způsobených vlivem staré ekologické zátěže bývalé skládky Vlčí důl v k.ú. Zásmuky</v>
      </c>
      <c r="F48" s="401"/>
      <c r="G48" s="401"/>
      <c r="H48" s="401"/>
      <c r="I48" s="25"/>
      <c r="J48" s="25"/>
      <c r="K48" s="25"/>
      <c r="L48" s="72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47" s="2" customFormat="1" ht="12" hidden="1" customHeight="1">
      <c r="A49" s="25"/>
      <c r="B49" s="26"/>
      <c r="C49" s="22" t="s">
        <v>111</v>
      </c>
      <c r="D49" s="25"/>
      <c r="E49" s="25"/>
      <c r="F49" s="25"/>
      <c r="G49" s="25"/>
      <c r="H49" s="25"/>
      <c r="I49" s="25"/>
      <c r="J49" s="25"/>
      <c r="K49" s="25"/>
      <c r="L49" s="72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47" s="2" customFormat="1" ht="16.5" hidden="1" customHeight="1">
      <c r="A50" s="25"/>
      <c r="B50" s="26"/>
      <c r="C50" s="25"/>
      <c r="D50" s="25"/>
      <c r="E50" s="402" t="str">
        <f>E9</f>
        <v>SO 01 - SO 01 - Uzavření a rekultivace skládky</v>
      </c>
      <c r="F50" s="403"/>
      <c r="G50" s="403"/>
      <c r="H50" s="403"/>
      <c r="I50" s="25"/>
      <c r="J50" s="25"/>
      <c r="K50" s="25"/>
      <c r="L50" s="72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47" s="2" customFormat="1" ht="6.9" hidden="1" customHeight="1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72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47" s="2" customFormat="1" ht="12" hidden="1" customHeight="1">
      <c r="A52" s="25"/>
      <c r="B52" s="26"/>
      <c r="C52" s="22" t="s">
        <v>22</v>
      </c>
      <c r="D52" s="25"/>
      <c r="E52" s="25"/>
      <c r="F52" s="21" t="str">
        <f>F12</f>
        <v>Město Zásmuky</v>
      </c>
      <c r="G52" s="25"/>
      <c r="H52" s="25"/>
      <c r="I52" s="22" t="s">
        <v>24</v>
      </c>
      <c r="J52" s="40" t="str">
        <f>IF(J12="","",J12)</f>
        <v>20. 5. 2016</v>
      </c>
      <c r="K52" s="25"/>
      <c r="L52" s="72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47" s="2" customFormat="1" ht="6.9" hidden="1" customHeight="1">
      <c r="A53" s="25"/>
      <c r="B53" s="26"/>
      <c r="C53" s="25"/>
      <c r="D53" s="25"/>
      <c r="E53" s="25"/>
      <c r="F53" s="25"/>
      <c r="G53" s="25"/>
      <c r="H53" s="25"/>
      <c r="I53" s="25"/>
      <c r="J53" s="25"/>
      <c r="K53" s="25"/>
      <c r="L53" s="72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47" s="2" customFormat="1" ht="25.65" hidden="1" customHeight="1">
      <c r="A54" s="25"/>
      <c r="B54" s="26"/>
      <c r="C54" s="22" t="s">
        <v>28</v>
      </c>
      <c r="D54" s="25"/>
      <c r="E54" s="25"/>
      <c r="F54" s="21" t="str">
        <f>E15</f>
        <v>Město Zásmuky</v>
      </c>
      <c r="G54" s="25"/>
      <c r="H54" s="25"/>
      <c r="I54" s="22" t="s">
        <v>34</v>
      </c>
      <c r="J54" s="23" t="str">
        <f>E21</f>
        <v>SELLA&amp;AGRETA s.r.o.</v>
      </c>
      <c r="K54" s="25"/>
      <c r="L54" s="72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47" s="2" customFormat="1" ht="15.15" hidden="1" customHeight="1">
      <c r="A55" s="25"/>
      <c r="B55" s="26"/>
      <c r="C55" s="22" t="s">
        <v>31</v>
      </c>
      <c r="D55" s="25"/>
      <c r="E55" s="25"/>
      <c r="F55" s="21" t="str">
        <f>IF(E18="","",E18)</f>
        <v>Společnost VZE &amp; FCC</v>
      </c>
      <c r="G55" s="25"/>
      <c r="H55" s="25"/>
      <c r="I55" s="22" t="s">
        <v>37</v>
      </c>
      <c r="J55" s="23" t="str">
        <f>E24</f>
        <v xml:space="preserve"> </v>
      </c>
      <c r="K55" s="25"/>
      <c r="L55" s="72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47" s="2" customFormat="1" ht="10.35" hidden="1" customHeight="1">
      <c r="A56" s="25"/>
      <c r="B56" s="26"/>
      <c r="C56" s="25"/>
      <c r="D56" s="25"/>
      <c r="E56" s="25"/>
      <c r="F56" s="25"/>
      <c r="G56" s="25"/>
      <c r="H56" s="25"/>
      <c r="I56" s="25"/>
      <c r="J56" s="25"/>
      <c r="K56" s="25"/>
      <c r="L56" s="72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47" s="2" customFormat="1" ht="29.25" hidden="1" customHeight="1">
      <c r="A57" s="25"/>
      <c r="B57" s="26"/>
      <c r="C57" s="86" t="s">
        <v>117</v>
      </c>
      <c r="D57" s="80"/>
      <c r="E57" s="80"/>
      <c r="F57" s="80"/>
      <c r="G57" s="80"/>
      <c r="H57" s="80"/>
      <c r="I57" s="80"/>
      <c r="J57" s="87" t="s">
        <v>118</v>
      </c>
      <c r="K57" s="80"/>
      <c r="L57" s="72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47" s="2" customFormat="1" ht="10.35" hidden="1" customHeight="1">
      <c r="A58" s="25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72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47" s="2" customFormat="1" ht="22.8" hidden="1" customHeight="1">
      <c r="A59" s="25"/>
      <c r="B59" s="26"/>
      <c r="C59" s="88" t="s">
        <v>72</v>
      </c>
      <c r="D59" s="25"/>
      <c r="E59" s="25"/>
      <c r="F59" s="25"/>
      <c r="G59" s="25"/>
      <c r="H59" s="25"/>
      <c r="I59" s="25"/>
      <c r="J59" s="55">
        <f>J86</f>
        <v>17060756.039999999</v>
      </c>
      <c r="K59" s="25"/>
      <c r="L59" s="72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U59" s="16" t="s">
        <v>119</v>
      </c>
    </row>
    <row r="60" spans="1:47" s="9" customFormat="1" ht="24.9" hidden="1" customHeight="1">
      <c r="B60" s="89"/>
      <c r="D60" s="90" t="s">
        <v>120</v>
      </c>
      <c r="E60" s="91"/>
      <c r="F60" s="91"/>
      <c r="G60" s="91"/>
      <c r="H60" s="91"/>
      <c r="I60" s="91"/>
      <c r="J60" s="92">
        <f>J87</f>
        <v>11955470.869999999</v>
      </c>
      <c r="L60" s="89"/>
    </row>
    <row r="61" spans="1:47" s="10" customFormat="1" ht="19.95" hidden="1" customHeight="1">
      <c r="B61" s="93"/>
      <c r="D61" s="94" t="s">
        <v>121</v>
      </c>
      <c r="E61" s="95"/>
      <c r="F61" s="95"/>
      <c r="G61" s="95"/>
      <c r="H61" s="95"/>
      <c r="I61" s="95"/>
      <c r="J61" s="96">
        <f>J88</f>
        <v>10736235.869999999</v>
      </c>
      <c r="L61" s="93"/>
    </row>
    <row r="62" spans="1:47" s="10" customFormat="1" ht="19.95" hidden="1" customHeight="1">
      <c r="B62" s="93"/>
      <c r="D62" s="94" t="s">
        <v>122</v>
      </c>
      <c r="E62" s="95"/>
      <c r="F62" s="95"/>
      <c r="G62" s="95"/>
      <c r="H62" s="95"/>
      <c r="I62" s="95"/>
      <c r="J62" s="96">
        <f>J129</f>
        <v>35595</v>
      </c>
      <c r="L62" s="93"/>
    </row>
    <row r="63" spans="1:47" s="10" customFormat="1" ht="19.95" hidden="1" customHeight="1">
      <c r="B63" s="93"/>
      <c r="D63" s="94" t="s">
        <v>123</v>
      </c>
      <c r="E63" s="95"/>
      <c r="F63" s="95"/>
      <c r="G63" s="95"/>
      <c r="H63" s="95"/>
      <c r="I63" s="95"/>
      <c r="J63" s="96">
        <f>J132</f>
        <v>1183640</v>
      </c>
      <c r="L63" s="93"/>
    </row>
    <row r="64" spans="1:47" s="9" customFormat="1" ht="24.9" hidden="1" customHeight="1">
      <c r="B64" s="89"/>
      <c r="D64" s="90" t="s">
        <v>124</v>
      </c>
      <c r="E64" s="91"/>
      <c r="F64" s="91"/>
      <c r="G64" s="91"/>
      <c r="H64" s="91"/>
      <c r="I64" s="91"/>
      <c r="J64" s="92">
        <f>J146</f>
        <v>5105285.17</v>
      </c>
      <c r="L64" s="89"/>
    </row>
    <row r="65" spans="1:31" s="10" customFormat="1" ht="19.95" hidden="1" customHeight="1">
      <c r="B65" s="93"/>
      <c r="D65" s="94" t="s">
        <v>125</v>
      </c>
      <c r="E65" s="95"/>
      <c r="F65" s="95"/>
      <c r="G65" s="95"/>
      <c r="H65" s="95"/>
      <c r="I65" s="95"/>
      <c r="J65" s="96">
        <f>J147</f>
        <v>5105285.17</v>
      </c>
      <c r="L65" s="93"/>
    </row>
    <row r="66" spans="1:31" s="10" customFormat="1" ht="14.85" hidden="1" customHeight="1">
      <c r="B66" s="93"/>
      <c r="D66" s="94" t="s">
        <v>126</v>
      </c>
      <c r="E66" s="95"/>
      <c r="F66" s="95"/>
      <c r="G66" s="95"/>
      <c r="H66" s="95"/>
      <c r="I66" s="95"/>
      <c r="J66" s="96">
        <f>J157</f>
        <v>117494.69</v>
      </c>
      <c r="L66" s="93"/>
    </row>
    <row r="67" spans="1:31" s="2" customFormat="1" ht="21.75" hidden="1" customHeight="1">
      <c r="A67" s="25"/>
      <c r="B67" s="26"/>
      <c r="C67" s="25"/>
      <c r="D67" s="25"/>
      <c r="E67" s="25"/>
      <c r="F67" s="25"/>
      <c r="G67" s="25"/>
      <c r="H67" s="25"/>
      <c r="I67" s="25"/>
      <c r="J67" s="25"/>
      <c r="K67" s="25"/>
      <c r="L67" s="72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</row>
    <row r="68" spans="1:31" s="2" customFormat="1" ht="6.9" hidden="1" customHeight="1">
      <c r="A68" s="25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72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idden="1"/>
    <row r="70" spans="1:31" hidden="1"/>
    <row r="71" spans="1:31" hidden="1"/>
    <row r="72" spans="1:31" s="2" customFormat="1" ht="6.9" customHeight="1">
      <c r="A72" s="2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72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</row>
    <row r="73" spans="1:31" s="2" customFormat="1" ht="24.9" customHeight="1">
      <c r="A73" s="25"/>
      <c r="B73" s="26"/>
      <c r="C73" s="20" t="s">
        <v>127</v>
      </c>
      <c r="D73" s="25"/>
      <c r="E73" s="25"/>
      <c r="F73" s="25"/>
      <c r="G73" s="25"/>
      <c r="H73" s="25"/>
      <c r="I73" s="25"/>
      <c r="J73" s="25"/>
      <c r="K73" s="25"/>
      <c r="L73" s="72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</row>
    <row r="74" spans="1:31" s="2" customFormat="1" ht="6.9" customHeight="1">
      <c r="A74" s="25"/>
      <c r="B74" s="26"/>
      <c r="C74" s="25"/>
      <c r="D74" s="25"/>
      <c r="E74" s="25"/>
      <c r="F74" s="25"/>
      <c r="G74" s="25"/>
      <c r="H74" s="25"/>
      <c r="I74" s="25"/>
      <c r="J74" s="25"/>
      <c r="K74" s="25"/>
      <c r="L74" s="72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</row>
    <row r="75" spans="1:31" s="2" customFormat="1" ht="12" customHeight="1">
      <c r="A75" s="25"/>
      <c r="B75" s="26"/>
      <c r="C75" s="22" t="s">
        <v>15</v>
      </c>
      <c r="D75" s="25"/>
      <c r="E75" s="25"/>
      <c r="F75" s="25"/>
      <c r="G75" s="25"/>
      <c r="H75" s="25"/>
      <c r="I75" s="25"/>
      <c r="J75" s="25"/>
      <c r="K75" s="25"/>
      <c r="L75" s="72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1:31" s="2" customFormat="1" ht="23.25" customHeight="1">
      <c r="A76" s="25"/>
      <c r="B76" s="26"/>
      <c r="C76" s="25"/>
      <c r="D76" s="25"/>
      <c r="E76" s="400" t="str">
        <f>E7</f>
        <v>Nápravná opatření k odvrácení škod způsobených vlivem staré ekologické zátěže bývalé skládky Vlčí důl v k.ú. Zásmuky</v>
      </c>
      <c r="F76" s="401"/>
      <c r="G76" s="401"/>
      <c r="H76" s="401"/>
      <c r="I76" s="25"/>
      <c r="J76" s="25"/>
      <c r="K76" s="25"/>
      <c r="L76" s="72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2" customHeight="1">
      <c r="A77" s="25"/>
      <c r="B77" s="26"/>
      <c r="C77" s="22" t="s">
        <v>111</v>
      </c>
      <c r="D77" s="25"/>
      <c r="E77" s="25"/>
      <c r="F77" s="25"/>
      <c r="G77" s="25"/>
      <c r="H77" s="25"/>
      <c r="I77" s="25"/>
      <c r="J77" s="25"/>
      <c r="K77" s="25"/>
      <c r="L77" s="72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s="2" customFormat="1" ht="16.5" customHeight="1">
      <c r="A78" s="25"/>
      <c r="B78" s="26"/>
      <c r="C78" s="25"/>
      <c r="D78" s="25"/>
      <c r="E78" s="402" t="str">
        <f>E9</f>
        <v>SO 01 - SO 01 - Uzavření a rekultivace skládky</v>
      </c>
      <c r="F78" s="403"/>
      <c r="G78" s="403"/>
      <c r="H78" s="403"/>
      <c r="I78" s="25"/>
      <c r="J78" s="25"/>
      <c r="K78" s="25"/>
      <c r="L78" s="72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s="2" customFormat="1" ht="6.9" customHeight="1">
      <c r="A79" s="25"/>
      <c r="B79" s="26"/>
      <c r="C79" s="25"/>
      <c r="D79" s="25"/>
      <c r="E79" s="25"/>
      <c r="F79" s="25"/>
      <c r="G79" s="25"/>
      <c r="H79" s="25"/>
      <c r="I79" s="25"/>
      <c r="J79" s="25"/>
      <c r="K79" s="25"/>
      <c r="L79" s="72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spans="1:31" s="2" customFormat="1" ht="12" customHeight="1">
      <c r="A80" s="25"/>
      <c r="B80" s="26"/>
      <c r="C80" s="22" t="s">
        <v>22</v>
      </c>
      <c r="D80" s="25"/>
      <c r="E80" s="25"/>
      <c r="F80" s="21" t="str">
        <f>F12</f>
        <v>Město Zásmuky</v>
      </c>
      <c r="G80" s="25"/>
      <c r="H80" s="25"/>
      <c r="I80" s="22" t="s">
        <v>24</v>
      </c>
      <c r="J80" s="40" t="str">
        <f>IF(J12="","",J12)</f>
        <v>20. 5. 2016</v>
      </c>
      <c r="K80" s="25"/>
      <c r="L80" s="72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spans="1:65" s="2" customFormat="1" ht="6.9" customHeight="1">
      <c r="A81" s="25"/>
      <c r="B81" s="26"/>
      <c r="C81" s="25"/>
      <c r="D81" s="25"/>
      <c r="E81" s="25"/>
      <c r="F81" s="25"/>
      <c r="G81" s="25"/>
      <c r="H81" s="25"/>
      <c r="I81" s="25"/>
      <c r="J81" s="25"/>
      <c r="K81" s="25"/>
      <c r="L81" s="72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65" s="2" customFormat="1" ht="25.65" customHeight="1">
      <c r="A82" s="25"/>
      <c r="B82" s="26"/>
      <c r="C82" s="22" t="s">
        <v>28</v>
      </c>
      <c r="D82" s="25"/>
      <c r="E82" s="25"/>
      <c r="F82" s="21" t="str">
        <f>E15</f>
        <v>Město Zásmuky</v>
      </c>
      <c r="G82" s="25"/>
      <c r="H82" s="25"/>
      <c r="I82" s="22" t="s">
        <v>34</v>
      </c>
      <c r="J82" s="23" t="str">
        <f>E21</f>
        <v>SELLA&amp;AGRETA s.r.o.</v>
      </c>
      <c r="K82" s="25"/>
      <c r="L82" s="72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65" s="2" customFormat="1" ht="15.15" customHeight="1">
      <c r="A83" s="25"/>
      <c r="B83" s="26"/>
      <c r="C83" s="22" t="s">
        <v>31</v>
      </c>
      <c r="D83" s="25"/>
      <c r="E83" s="25"/>
      <c r="F83" s="21" t="str">
        <f>IF(E18="","",E18)</f>
        <v>Společnost VZE &amp; FCC</v>
      </c>
      <c r="G83" s="25"/>
      <c r="H83" s="25"/>
      <c r="I83" s="22" t="s">
        <v>37</v>
      </c>
      <c r="J83" s="23" t="str">
        <f>E24</f>
        <v xml:space="preserve"> </v>
      </c>
      <c r="K83" s="25"/>
      <c r="L83" s="72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65" s="2" customFormat="1" ht="10.35" customHeight="1">
      <c r="A84" s="25"/>
      <c r="B84" s="26"/>
      <c r="C84" s="25"/>
      <c r="D84" s="25"/>
      <c r="E84" s="25"/>
      <c r="F84" s="25"/>
      <c r="G84" s="25"/>
      <c r="H84" s="25"/>
      <c r="I84" s="25"/>
      <c r="J84" s="25"/>
      <c r="K84" s="25"/>
      <c r="L84" s="72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65" s="11" customFormat="1" ht="29.25" customHeight="1">
      <c r="A85" s="97"/>
      <c r="B85" s="98"/>
      <c r="C85" s="99" t="s">
        <v>128</v>
      </c>
      <c r="D85" s="100" t="s">
        <v>59</v>
      </c>
      <c r="E85" s="100" t="s">
        <v>55</v>
      </c>
      <c r="F85" s="100" t="s">
        <v>56</v>
      </c>
      <c r="G85" s="100" t="s">
        <v>129</v>
      </c>
      <c r="H85" s="100" t="s">
        <v>130</v>
      </c>
      <c r="I85" s="100" t="s">
        <v>131</v>
      </c>
      <c r="J85" s="100" t="s">
        <v>118</v>
      </c>
      <c r="K85" s="101" t="s">
        <v>132</v>
      </c>
      <c r="L85" s="102"/>
      <c r="M85" s="47" t="s">
        <v>3</v>
      </c>
      <c r="N85" s="48" t="s">
        <v>44</v>
      </c>
      <c r="O85" s="48" t="s">
        <v>133</v>
      </c>
      <c r="P85" s="48" t="s">
        <v>134</v>
      </c>
      <c r="Q85" s="48" t="s">
        <v>135</v>
      </c>
      <c r="R85" s="48" t="s">
        <v>136</v>
      </c>
      <c r="S85" s="48" t="s">
        <v>137</v>
      </c>
      <c r="T85" s="49" t="s">
        <v>138</v>
      </c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</row>
    <row r="86" spans="1:65" s="2" customFormat="1" ht="22.8" customHeight="1">
      <c r="A86" s="25"/>
      <c r="B86" s="26"/>
      <c r="C86" s="54" t="s">
        <v>139</v>
      </c>
      <c r="D86" s="25"/>
      <c r="E86" s="25"/>
      <c r="F86" s="25"/>
      <c r="G86" s="25"/>
      <c r="H86" s="25"/>
      <c r="I86" s="25"/>
      <c r="J86" s="103">
        <f>BK86</f>
        <v>17060756.039999999</v>
      </c>
      <c r="K86" s="25"/>
      <c r="L86" s="26"/>
      <c r="M86" s="50"/>
      <c r="N86" s="41"/>
      <c r="O86" s="51"/>
      <c r="P86" s="104">
        <f>P87+P146</f>
        <v>0</v>
      </c>
      <c r="Q86" s="51"/>
      <c r="R86" s="104">
        <f>R87+R146</f>
        <v>39205.705620999994</v>
      </c>
      <c r="S86" s="51"/>
      <c r="T86" s="105">
        <f>T87+T146</f>
        <v>0</v>
      </c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T86" s="16" t="s">
        <v>73</v>
      </c>
      <c r="AU86" s="16" t="s">
        <v>119</v>
      </c>
      <c r="BK86" s="106">
        <f>BK87+BK146</f>
        <v>17060756.039999999</v>
      </c>
    </row>
    <row r="87" spans="1:65" s="12" customFormat="1" ht="25.95" customHeight="1">
      <c r="B87" s="107"/>
      <c r="D87" s="108" t="s">
        <v>73</v>
      </c>
      <c r="E87" s="109" t="s">
        <v>140</v>
      </c>
      <c r="F87" s="109" t="s">
        <v>141</v>
      </c>
      <c r="J87" s="110">
        <f>BK87</f>
        <v>11955470.869999999</v>
      </c>
      <c r="L87" s="107"/>
      <c r="M87" s="111"/>
      <c r="N87" s="112"/>
      <c r="O87" s="112"/>
      <c r="P87" s="113">
        <f>P88+P129+P132</f>
        <v>0</v>
      </c>
      <c r="Q87" s="112"/>
      <c r="R87" s="113">
        <f>R88+R129+R132</f>
        <v>39182.470624999994</v>
      </c>
      <c r="S87" s="112"/>
      <c r="T87" s="114">
        <f>T88+T129+T132</f>
        <v>0</v>
      </c>
      <c r="AR87" s="108" t="s">
        <v>21</v>
      </c>
      <c r="AT87" s="115" t="s">
        <v>73</v>
      </c>
      <c r="AU87" s="115" t="s">
        <v>74</v>
      </c>
      <c r="AY87" s="108" t="s">
        <v>142</v>
      </c>
      <c r="BK87" s="116">
        <f>BK88+BK129+BK132</f>
        <v>11955470.869999999</v>
      </c>
    </row>
    <row r="88" spans="1:65" s="12" customFormat="1" ht="22.8" customHeight="1">
      <c r="B88" s="107"/>
      <c r="D88" s="108" t="s">
        <v>73</v>
      </c>
      <c r="E88" s="117" t="s">
        <v>21</v>
      </c>
      <c r="F88" s="117" t="s">
        <v>143</v>
      </c>
      <c r="J88" s="118">
        <f>BK88</f>
        <v>10736235.869999999</v>
      </c>
      <c r="L88" s="107"/>
      <c r="M88" s="111"/>
      <c r="N88" s="112"/>
      <c r="O88" s="112"/>
      <c r="P88" s="113">
        <f>SUM(P89:P128)</f>
        <v>0</v>
      </c>
      <c r="Q88" s="112"/>
      <c r="R88" s="113">
        <f>SUM(R89:R128)</f>
        <v>36731.486975</v>
      </c>
      <c r="S88" s="112"/>
      <c r="T88" s="114">
        <f>SUM(T89:T128)</f>
        <v>0</v>
      </c>
      <c r="AR88" s="108" t="s">
        <v>21</v>
      </c>
      <c r="AT88" s="115" t="s">
        <v>73</v>
      </c>
      <c r="AU88" s="115" t="s">
        <v>21</v>
      </c>
      <c r="AY88" s="108" t="s">
        <v>142</v>
      </c>
      <c r="BK88" s="116">
        <f>SUM(BK89:BK128)</f>
        <v>10736235.869999999</v>
      </c>
    </row>
    <row r="89" spans="1:65" s="2" customFormat="1" ht="16.5" customHeight="1">
      <c r="A89" s="25"/>
      <c r="B89" s="119"/>
      <c r="C89" s="120" t="s">
        <v>21</v>
      </c>
      <c r="D89" s="120" t="s">
        <v>144</v>
      </c>
      <c r="E89" s="121" t="s">
        <v>145</v>
      </c>
      <c r="F89" s="122" t="s">
        <v>146</v>
      </c>
      <c r="G89" s="123" t="s">
        <v>147</v>
      </c>
      <c r="H89" s="124">
        <v>1.355</v>
      </c>
      <c r="I89" s="125">
        <v>21000</v>
      </c>
      <c r="J89" s="125">
        <f>ROUND(I89*H89,2)</f>
        <v>28455</v>
      </c>
      <c r="K89" s="122" t="s">
        <v>3</v>
      </c>
      <c r="L89" s="26"/>
      <c r="M89" s="126" t="s">
        <v>3</v>
      </c>
      <c r="N89" s="127" t="s">
        <v>45</v>
      </c>
      <c r="O89" s="128">
        <v>0</v>
      </c>
      <c r="P89" s="128">
        <f>O89*H89</f>
        <v>0</v>
      </c>
      <c r="Q89" s="128">
        <v>0</v>
      </c>
      <c r="R89" s="128">
        <f>Q89*H89</f>
        <v>0</v>
      </c>
      <c r="S89" s="128">
        <v>0</v>
      </c>
      <c r="T89" s="129">
        <f>S89*H89</f>
        <v>0</v>
      </c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R89" s="130" t="s">
        <v>148</v>
      </c>
      <c r="AT89" s="130" t="s">
        <v>144</v>
      </c>
      <c r="AU89" s="130" t="s">
        <v>84</v>
      </c>
      <c r="AY89" s="16" t="s">
        <v>142</v>
      </c>
      <c r="BE89" s="131">
        <f>IF(N89="základní",J89,0)</f>
        <v>28455</v>
      </c>
      <c r="BF89" s="131">
        <f>IF(N89="snížená",J89,0)</f>
        <v>0</v>
      </c>
      <c r="BG89" s="131">
        <f>IF(N89="zákl. přenesená",J89,0)</f>
        <v>0</v>
      </c>
      <c r="BH89" s="131">
        <f>IF(N89="sníž. přenesená",J89,0)</f>
        <v>0</v>
      </c>
      <c r="BI89" s="131">
        <f>IF(N89="nulová",J89,0)</f>
        <v>0</v>
      </c>
      <c r="BJ89" s="16" t="s">
        <v>21</v>
      </c>
      <c r="BK89" s="131">
        <f>ROUND(I89*H89,2)</f>
        <v>28455</v>
      </c>
      <c r="BL89" s="16" t="s">
        <v>148</v>
      </c>
      <c r="BM89" s="130" t="s">
        <v>149</v>
      </c>
    </row>
    <row r="90" spans="1:65" s="2" customFormat="1" ht="19.2">
      <c r="A90" s="25"/>
      <c r="B90" s="26"/>
      <c r="C90" s="25"/>
      <c r="D90" s="132" t="s">
        <v>150</v>
      </c>
      <c r="E90" s="25"/>
      <c r="F90" s="133" t="s">
        <v>151</v>
      </c>
      <c r="G90" s="25"/>
      <c r="H90" s="25"/>
      <c r="I90" s="25"/>
      <c r="J90" s="25"/>
      <c r="K90" s="25"/>
      <c r="L90" s="26"/>
      <c r="M90" s="134"/>
      <c r="N90" s="135"/>
      <c r="O90" s="43"/>
      <c r="P90" s="43"/>
      <c r="Q90" s="43"/>
      <c r="R90" s="43"/>
      <c r="S90" s="43"/>
      <c r="T90" s="4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T90" s="16" t="s">
        <v>150</v>
      </c>
      <c r="AU90" s="16" t="s">
        <v>84</v>
      </c>
    </row>
    <row r="91" spans="1:65" s="13" customFormat="1" ht="20.399999999999999">
      <c r="B91" s="136"/>
      <c r="D91" s="132" t="s">
        <v>152</v>
      </c>
      <c r="E91" s="137" t="s">
        <v>3</v>
      </c>
      <c r="F91" s="138" t="s">
        <v>153</v>
      </c>
      <c r="H91" s="139">
        <v>1.355</v>
      </c>
      <c r="L91" s="136"/>
      <c r="M91" s="140"/>
      <c r="N91" s="141"/>
      <c r="O91" s="141"/>
      <c r="P91" s="141"/>
      <c r="Q91" s="141"/>
      <c r="R91" s="141"/>
      <c r="S91" s="141"/>
      <c r="T91" s="142"/>
      <c r="AT91" s="137" t="s">
        <v>152</v>
      </c>
      <c r="AU91" s="137" t="s">
        <v>84</v>
      </c>
      <c r="AV91" s="13" t="s">
        <v>84</v>
      </c>
      <c r="AW91" s="13" t="s">
        <v>33</v>
      </c>
      <c r="AX91" s="13" t="s">
        <v>21</v>
      </c>
      <c r="AY91" s="137" t="s">
        <v>142</v>
      </c>
    </row>
    <row r="92" spans="1:65" s="2" customFormat="1" ht="21.75" customHeight="1">
      <c r="A92" s="25"/>
      <c r="B92" s="119"/>
      <c r="C92" s="120" t="s">
        <v>84</v>
      </c>
      <c r="D92" s="120" t="s">
        <v>144</v>
      </c>
      <c r="E92" s="121" t="s">
        <v>154</v>
      </c>
      <c r="F92" s="122" t="s">
        <v>155</v>
      </c>
      <c r="G92" s="123" t="s">
        <v>156</v>
      </c>
      <c r="H92" s="124">
        <v>1400</v>
      </c>
      <c r="I92" s="125">
        <v>30</v>
      </c>
      <c r="J92" s="125">
        <f>ROUND(I92*H92,2)</f>
        <v>42000</v>
      </c>
      <c r="K92" s="122" t="s">
        <v>3</v>
      </c>
      <c r="L92" s="26"/>
      <c r="M92" s="126" t="s">
        <v>3</v>
      </c>
      <c r="N92" s="127" t="s">
        <v>45</v>
      </c>
      <c r="O92" s="128">
        <v>0</v>
      </c>
      <c r="P92" s="128">
        <f>O92*H92</f>
        <v>0</v>
      </c>
      <c r="Q92" s="128">
        <v>0</v>
      </c>
      <c r="R92" s="128">
        <f>Q92*H92</f>
        <v>0</v>
      </c>
      <c r="S92" s="128">
        <v>0</v>
      </c>
      <c r="T92" s="129">
        <f>S92*H92</f>
        <v>0</v>
      </c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R92" s="130" t="s">
        <v>148</v>
      </c>
      <c r="AT92" s="130" t="s">
        <v>144</v>
      </c>
      <c r="AU92" s="130" t="s">
        <v>84</v>
      </c>
      <c r="AY92" s="16" t="s">
        <v>142</v>
      </c>
      <c r="BE92" s="131">
        <f>IF(N92="základní",J92,0)</f>
        <v>42000</v>
      </c>
      <c r="BF92" s="131">
        <f>IF(N92="snížená",J92,0)</f>
        <v>0</v>
      </c>
      <c r="BG92" s="131">
        <f>IF(N92="zákl. přenesená",J92,0)</f>
        <v>0</v>
      </c>
      <c r="BH92" s="131">
        <f>IF(N92="sníž. přenesená",J92,0)</f>
        <v>0</v>
      </c>
      <c r="BI92" s="131">
        <f>IF(N92="nulová",J92,0)</f>
        <v>0</v>
      </c>
      <c r="BJ92" s="16" t="s">
        <v>21</v>
      </c>
      <c r="BK92" s="131">
        <f>ROUND(I92*H92,2)</f>
        <v>42000</v>
      </c>
      <c r="BL92" s="16" t="s">
        <v>148</v>
      </c>
      <c r="BM92" s="130" t="s">
        <v>157</v>
      </c>
    </row>
    <row r="93" spans="1:65" s="13" customFormat="1" ht="20.399999999999999">
      <c r="B93" s="136"/>
      <c r="D93" s="132" t="s">
        <v>152</v>
      </c>
      <c r="E93" s="137" t="s">
        <v>3</v>
      </c>
      <c r="F93" s="138" t="s">
        <v>158</v>
      </c>
      <c r="H93" s="139">
        <v>1400.0000000000002</v>
      </c>
      <c r="L93" s="136"/>
      <c r="M93" s="140"/>
      <c r="N93" s="141"/>
      <c r="O93" s="141"/>
      <c r="P93" s="141"/>
      <c r="Q93" s="141"/>
      <c r="R93" s="141"/>
      <c r="S93" s="141"/>
      <c r="T93" s="142"/>
      <c r="AT93" s="137" t="s">
        <v>152</v>
      </c>
      <c r="AU93" s="137" t="s">
        <v>84</v>
      </c>
      <c r="AV93" s="13" t="s">
        <v>84</v>
      </c>
      <c r="AW93" s="13" t="s">
        <v>33</v>
      </c>
      <c r="AX93" s="13" t="s">
        <v>21</v>
      </c>
      <c r="AY93" s="137" t="s">
        <v>142</v>
      </c>
    </row>
    <row r="94" spans="1:65" s="2" customFormat="1" ht="21.75" customHeight="1">
      <c r="A94" s="25"/>
      <c r="B94" s="119"/>
      <c r="C94" s="120" t="s">
        <v>159</v>
      </c>
      <c r="D94" s="120" t="s">
        <v>144</v>
      </c>
      <c r="E94" s="121" t="s">
        <v>160</v>
      </c>
      <c r="F94" s="122" t="s">
        <v>161</v>
      </c>
      <c r="G94" s="123" t="s">
        <v>156</v>
      </c>
      <c r="H94" s="124">
        <v>1400</v>
      </c>
      <c r="I94" s="125">
        <v>15</v>
      </c>
      <c r="J94" s="125">
        <f>ROUND(I94*H94,2)</f>
        <v>21000</v>
      </c>
      <c r="K94" s="122" t="s">
        <v>3</v>
      </c>
      <c r="L94" s="26"/>
      <c r="M94" s="126" t="s">
        <v>3</v>
      </c>
      <c r="N94" s="127" t="s">
        <v>45</v>
      </c>
      <c r="O94" s="128">
        <v>0</v>
      </c>
      <c r="P94" s="128">
        <f>O94*H94</f>
        <v>0</v>
      </c>
      <c r="Q94" s="128">
        <v>5.0000000000000002E-5</v>
      </c>
      <c r="R94" s="128">
        <f>Q94*H94</f>
        <v>7.0000000000000007E-2</v>
      </c>
      <c r="S94" s="128">
        <v>0</v>
      </c>
      <c r="T94" s="129">
        <f>S94*H94</f>
        <v>0</v>
      </c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R94" s="130" t="s">
        <v>148</v>
      </c>
      <c r="AT94" s="130" t="s">
        <v>144</v>
      </c>
      <c r="AU94" s="130" t="s">
        <v>84</v>
      </c>
      <c r="AY94" s="16" t="s">
        <v>142</v>
      </c>
      <c r="BE94" s="131">
        <f>IF(N94="základní",J94,0)</f>
        <v>21000</v>
      </c>
      <c r="BF94" s="131">
        <f>IF(N94="snížená",J94,0)</f>
        <v>0</v>
      </c>
      <c r="BG94" s="131">
        <f>IF(N94="zákl. přenesená",J94,0)</f>
        <v>0</v>
      </c>
      <c r="BH94" s="131">
        <f>IF(N94="sníž. přenesená",J94,0)</f>
        <v>0</v>
      </c>
      <c r="BI94" s="131">
        <f>IF(N94="nulová",J94,0)</f>
        <v>0</v>
      </c>
      <c r="BJ94" s="16" t="s">
        <v>21</v>
      </c>
      <c r="BK94" s="131">
        <f>ROUND(I94*H94,2)</f>
        <v>21000</v>
      </c>
      <c r="BL94" s="16" t="s">
        <v>148</v>
      </c>
      <c r="BM94" s="130" t="s">
        <v>162</v>
      </c>
    </row>
    <row r="95" spans="1:65" s="13" customFormat="1" ht="20.399999999999999">
      <c r="B95" s="136"/>
      <c r="D95" s="132" t="s">
        <v>152</v>
      </c>
      <c r="E95" s="137" t="s">
        <v>3</v>
      </c>
      <c r="F95" s="138" t="s">
        <v>158</v>
      </c>
      <c r="H95" s="139">
        <v>1400.0000000000002</v>
      </c>
      <c r="L95" s="136"/>
      <c r="M95" s="140"/>
      <c r="N95" s="141"/>
      <c r="O95" s="141"/>
      <c r="P95" s="141"/>
      <c r="Q95" s="141"/>
      <c r="R95" s="141"/>
      <c r="S95" s="141"/>
      <c r="T95" s="142"/>
      <c r="AT95" s="137" t="s">
        <v>152</v>
      </c>
      <c r="AU95" s="137" t="s">
        <v>84</v>
      </c>
      <c r="AV95" s="13" t="s">
        <v>84</v>
      </c>
      <c r="AW95" s="13" t="s">
        <v>33</v>
      </c>
      <c r="AX95" s="13" t="s">
        <v>21</v>
      </c>
      <c r="AY95" s="137" t="s">
        <v>142</v>
      </c>
    </row>
    <row r="96" spans="1:65" s="2" customFormat="1" ht="16.5" customHeight="1">
      <c r="A96" s="25"/>
      <c r="B96" s="119"/>
      <c r="C96" s="120" t="s">
        <v>148</v>
      </c>
      <c r="D96" s="120" t="s">
        <v>144</v>
      </c>
      <c r="E96" s="121" t="s">
        <v>163</v>
      </c>
      <c r="F96" s="122" t="s">
        <v>164</v>
      </c>
      <c r="G96" s="123" t="s">
        <v>165</v>
      </c>
      <c r="H96" s="124">
        <v>30</v>
      </c>
      <c r="I96" s="125">
        <v>300</v>
      </c>
      <c r="J96" s="125">
        <f>ROUND(I96*H96,2)</f>
        <v>9000</v>
      </c>
      <c r="K96" s="122" t="s">
        <v>3</v>
      </c>
      <c r="L96" s="26"/>
      <c r="M96" s="126" t="s">
        <v>3</v>
      </c>
      <c r="N96" s="127" t="s">
        <v>45</v>
      </c>
      <c r="O96" s="128">
        <v>0</v>
      </c>
      <c r="P96" s="128">
        <f>O96*H96</f>
        <v>0</v>
      </c>
      <c r="Q96" s="128">
        <v>0</v>
      </c>
      <c r="R96" s="128">
        <f>Q96*H96</f>
        <v>0</v>
      </c>
      <c r="S96" s="128">
        <v>0</v>
      </c>
      <c r="T96" s="129">
        <f>S96*H96</f>
        <v>0</v>
      </c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R96" s="130" t="s">
        <v>148</v>
      </c>
      <c r="AT96" s="130" t="s">
        <v>144</v>
      </c>
      <c r="AU96" s="130" t="s">
        <v>84</v>
      </c>
      <c r="AY96" s="16" t="s">
        <v>142</v>
      </c>
      <c r="BE96" s="131">
        <f>IF(N96="základní",J96,0)</f>
        <v>9000</v>
      </c>
      <c r="BF96" s="131">
        <f>IF(N96="snížená",J96,0)</f>
        <v>0</v>
      </c>
      <c r="BG96" s="131">
        <f>IF(N96="zákl. přenesená",J96,0)</f>
        <v>0</v>
      </c>
      <c r="BH96" s="131">
        <f>IF(N96="sníž. přenesená",J96,0)</f>
        <v>0</v>
      </c>
      <c r="BI96" s="131">
        <f>IF(N96="nulová",J96,0)</f>
        <v>0</v>
      </c>
      <c r="BJ96" s="16" t="s">
        <v>21</v>
      </c>
      <c r="BK96" s="131">
        <f>ROUND(I96*H96,2)</f>
        <v>9000</v>
      </c>
      <c r="BL96" s="16" t="s">
        <v>148</v>
      </c>
      <c r="BM96" s="130" t="s">
        <v>166</v>
      </c>
    </row>
    <row r="97" spans="1:65" s="2" customFormat="1" ht="19.2">
      <c r="A97" s="25"/>
      <c r="B97" s="26"/>
      <c r="C97" s="25"/>
      <c r="D97" s="132" t="s">
        <v>150</v>
      </c>
      <c r="E97" s="25"/>
      <c r="F97" s="133" t="s">
        <v>167</v>
      </c>
      <c r="G97" s="25"/>
      <c r="H97" s="25"/>
      <c r="I97" s="25"/>
      <c r="J97" s="25"/>
      <c r="K97" s="25"/>
      <c r="L97" s="26"/>
      <c r="M97" s="134"/>
      <c r="N97" s="135"/>
      <c r="O97" s="43"/>
      <c r="P97" s="43"/>
      <c r="Q97" s="43"/>
      <c r="R97" s="43"/>
      <c r="S97" s="43"/>
      <c r="T97" s="4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T97" s="16" t="s">
        <v>150</v>
      </c>
      <c r="AU97" s="16" t="s">
        <v>84</v>
      </c>
    </row>
    <row r="98" spans="1:65" s="13" customFormat="1" ht="30.6">
      <c r="B98" s="136"/>
      <c r="D98" s="132" t="s">
        <v>152</v>
      </c>
      <c r="E98" s="137" t="s">
        <v>3</v>
      </c>
      <c r="F98" s="138" t="s">
        <v>168</v>
      </c>
      <c r="H98" s="139">
        <v>30</v>
      </c>
      <c r="L98" s="136"/>
      <c r="M98" s="140"/>
      <c r="N98" s="141"/>
      <c r="O98" s="141"/>
      <c r="P98" s="141"/>
      <c r="Q98" s="141"/>
      <c r="R98" s="141"/>
      <c r="S98" s="141"/>
      <c r="T98" s="142"/>
      <c r="AT98" s="137" t="s">
        <v>152</v>
      </c>
      <c r="AU98" s="137" t="s">
        <v>84</v>
      </c>
      <c r="AV98" s="13" t="s">
        <v>84</v>
      </c>
      <c r="AW98" s="13" t="s">
        <v>33</v>
      </c>
      <c r="AX98" s="13" t="s">
        <v>21</v>
      </c>
      <c r="AY98" s="137" t="s">
        <v>142</v>
      </c>
    </row>
    <row r="99" spans="1:65" s="2" customFormat="1" ht="16.5" customHeight="1">
      <c r="A99" s="25"/>
      <c r="B99" s="119"/>
      <c r="C99" s="120" t="s">
        <v>169</v>
      </c>
      <c r="D99" s="120" t="s">
        <v>144</v>
      </c>
      <c r="E99" s="121" t="s">
        <v>170</v>
      </c>
      <c r="F99" s="122" t="s">
        <v>171</v>
      </c>
      <c r="G99" s="123" t="s">
        <v>165</v>
      </c>
      <c r="H99" s="124">
        <v>30</v>
      </c>
      <c r="I99" s="125">
        <v>300</v>
      </c>
      <c r="J99" s="125">
        <f>ROUND(I99*H99,2)</f>
        <v>9000</v>
      </c>
      <c r="K99" s="122" t="s">
        <v>3</v>
      </c>
      <c r="L99" s="26"/>
      <c r="M99" s="126" t="s">
        <v>3</v>
      </c>
      <c r="N99" s="127" t="s">
        <v>45</v>
      </c>
      <c r="O99" s="128">
        <v>0</v>
      </c>
      <c r="P99" s="128">
        <f>O99*H99</f>
        <v>0</v>
      </c>
      <c r="Q99" s="128">
        <v>1.0000000000000001E-5</v>
      </c>
      <c r="R99" s="128">
        <f>Q99*H99</f>
        <v>3.0000000000000003E-4</v>
      </c>
      <c r="S99" s="128">
        <v>0</v>
      </c>
      <c r="T99" s="129">
        <f>S99*H99</f>
        <v>0</v>
      </c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R99" s="130" t="s">
        <v>148</v>
      </c>
      <c r="AT99" s="130" t="s">
        <v>144</v>
      </c>
      <c r="AU99" s="130" t="s">
        <v>84</v>
      </c>
      <c r="AY99" s="16" t="s">
        <v>142</v>
      </c>
      <c r="BE99" s="131">
        <f>IF(N99="základní",J99,0)</f>
        <v>9000</v>
      </c>
      <c r="BF99" s="131">
        <f>IF(N99="snížená",J99,0)</f>
        <v>0</v>
      </c>
      <c r="BG99" s="131">
        <f>IF(N99="zákl. přenesená",J99,0)</f>
        <v>0</v>
      </c>
      <c r="BH99" s="131">
        <f>IF(N99="sníž. přenesená",J99,0)</f>
        <v>0</v>
      </c>
      <c r="BI99" s="131">
        <f>IF(N99="nulová",J99,0)</f>
        <v>0</v>
      </c>
      <c r="BJ99" s="16" t="s">
        <v>21</v>
      </c>
      <c r="BK99" s="131">
        <f>ROUND(I99*H99,2)</f>
        <v>9000</v>
      </c>
      <c r="BL99" s="16" t="s">
        <v>148</v>
      </c>
      <c r="BM99" s="130" t="s">
        <v>172</v>
      </c>
    </row>
    <row r="100" spans="1:65" s="13" customFormat="1" ht="30.6">
      <c r="B100" s="136"/>
      <c r="D100" s="132" t="s">
        <v>152</v>
      </c>
      <c r="E100" s="137" t="s">
        <v>3</v>
      </c>
      <c r="F100" s="138" t="s">
        <v>173</v>
      </c>
      <c r="H100" s="139">
        <v>30</v>
      </c>
      <c r="L100" s="136"/>
      <c r="M100" s="140"/>
      <c r="N100" s="141"/>
      <c r="O100" s="141"/>
      <c r="P100" s="141"/>
      <c r="Q100" s="141"/>
      <c r="R100" s="141"/>
      <c r="S100" s="141"/>
      <c r="T100" s="142"/>
      <c r="AT100" s="137" t="s">
        <v>152</v>
      </c>
      <c r="AU100" s="137" t="s">
        <v>84</v>
      </c>
      <c r="AV100" s="13" t="s">
        <v>84</v>
      </c>
      <c r="AW100" s="13" t="s">
        <v>33</v>
      </c>
      <c r="AX100" s="13" t="s">
        <v>21</v>
      </c>
      <c r="AY100" s="137" t="s">
        <v>142</v>
      </c>
    </row>
    <row r="101" spans="1:65" s="2" customFormat="1" ht="33" customHeight="1">
      <c r="A101" s="25"/>
      <c r="B101" s="119"/>
      <c r="C101" s="120" t="s">
        <v>174</v>
      </c>
      <c r="D101" s="120" t="s">
        <v>144</v>
      </c>
      <c r="E101" s="121" t="s">
        <v>175</v>
      </c>
      <c r="F101" s="122" t="s">
        <v>176</v>
      </c>
      <c r="G101" s="123" t="s">
        <v>156</v>
      </c>
      <c r="H101" s="124">
        <v>13860</v>
      </c>
      <c r="I101" s="125">
        <v>29</v>
      </c>
      <c r="J101" s="125">
        <f>ROUND(I101*H101,2)</f>
        <v>401940</v>
      </c>
      <c r="K101" s="122" t="s">
        <v>3</v>
      </c>
      <c r="L101" s="26"/>
      <c r="M101" s="126" t="s">
        <v>3</v>
      </c>
      <c r="N101" s="127" t="s">
        <v>45</v>
      </c>
      <c r="O101" s="128">
        <v>0</v>
      </c>
      <c r="P101" s="128">
        <f>O101*H101</f>
        <v>0</v>
      </c>
      <c r="Q101" s="128">
        <v>0</v>
      </c>
      <c r="R101" s="128">
        <f>Q101*H101</f>
        <v>0</v>
      </c>
      <c r="S101" s="128">
        <v>0</v>
      </c>
      <c r="T101" s="129">
        <f>S101*H101</f>
        <v>0</v>
      </c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R101" s="130" t="s">
        <v>148</v>
      </c>
      <c r="AT101" s="130" t="s">
        <v>144</v>
      </c>
      <c r="AU101" s="130" t="s">
        <v>84</v>
      </c>
      <c r="AY101" s="16" t="s">
        <v>142</v>
      </c>
      <c r="BE101" s="131">
        <f>IF(N101="základní",J101,0)</f>
        <v>401940</v>
      </c>
      <c r="BF101" s="131">
        <f>IF(N101="snížená",J101,0)</f>
        <v>0</v>
      </c>
      <c r="BG101" s="131">
        <f>IF(N101="zákl. přenesená",J101,0)</f>
        <v>0</v>
      </c>
      <c r="BH101" s="131">
        <f>IF(N101="sníž. přenesená",J101,0)</f>
        <v>0</v>
      </c>
      <c r="BI101" s="131">
        <f>IF(N101="nulová",J101,0)</f>
        <v>0</v>
      </c>
      <c r="BJ101" s="16" t="s">
        <v>21</v>
      </c>
      <c r="BK101" s="131">
        <f>ROUND(I101*H101,2)</f>
        <v>401940</v>
      </c>
      <c r="BL101" s="16" t="s">
        <v>148</v>
      </c>
      <c r="BM101" s="130" t="s">
        <v>177</v>
      </c>
    </row>
    <row r="102" spans="1:65" s="13" customFormat="1">
      <c r="B102" s="136"/>
      <c r="D102" s="132" t="s">
        <v>152</v>
      </c>
      <c r="E102" s="137" t="s">
        <v>3</v>
      </c>
      <c r="F102" s="138" t="s">
        <v>178</v>
      </c>
      <c r="H102" s="139">
        <v>13860</v>
      </c>
      <c r="L102" s="136"/>
      <c r="M102" s="140"/>
      <c r="N102" s="141"/>
      <c r="O102" s="141"/>
      <c r="P102" s="141"/>
      <c r="Q102" s="141"/>
      <c r="R102" s="141"/>
      <c r="S102" s="141"/>
      <c r="T102" s="142"/>
      <c r="AT102" s="137" t="s">
        <v>152</v>
      </c>
      <c r="AU102" s="137" t="s">
        <v>84</v>
      </c>
      <c r="AV102" s="13" t="s">
        <v>84</v>
      </c>
      <c r="AW102" s="13" t="s">
        <v>33</v>
      </c>
      <c r="AX102" s="13" t="s">
        <v>21</v>
      </c>
      <c r="AY102" s="137" t="s">
        <v>142</v>
      </c>
    </row>
    <row r="103" spans="1:65" s="2" customFormat="1" ht="33" customHeight="1">
      <c r="A103" s="25"/>
      <c r="B103" s="119"/>
      <c r="C103" s="120" t="s">
        <v>179</v>
      </c>
      <c r="D103" s="120" t="s">
        <v>144</v>
      </c>
      <c r="E103" s="121" t="s">
        <v>180</v>
      </c>
      <c r="F103" s="122" t="s">
        <v>181</v>
      </c>
      <c r="G103" s="123" t="s">
        <v>182</v>
      </c>
      <c r="H103" s="124">
        <v>4900</v>
      </c>
      <c r="I103" s="125">
        <v>45</v>
      </c>
      <c r="J103" s="125">
        <f>ROUND(I103*H103,2)</f>
        <v>220500</v>
      </c>
      <c r="K103" s="122" t="s">
        <v>3</v>
      </c>
      <c r="L103" s="26"/>
      <c r="M103" s="126" t="s">
        <v>3</v>
      </c>
      <c r="N103" s="127" t="s">
        <v>45</v>
      </c>
      <c r="O103" s="128">
        <v>0</v>
      </c>
      <c r="P103" s="128">
        <f>O103*H103</f>
        <v>0</v>
      </c>
      <c r="Q103" s="128">
        <v>0</v>
      </c>
      <c r="R103" s="128">
        <f>Q103*H103</f>
        <v>0</v>
      </c>
      <c r="S103" s="128">
        <v>0</v>
      </c>
      <c r="T103" s="129">
        <f>S103*H103</f>
        <v>0</v>
      </c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R103" s="130" t="s">
        <v>148</v>
      </c>
      <c r="AT103" s="130" t="s">
        <v>144</v>
      </c>
      <c r="AU103" s="130" t="s">
        <v>84</v>
      </c>
      <c r="AY103" s="16" t="s">
        <v>142</v>
      </c>
      <c r="BE103" s="131">
        <f>IF(N103="základní",J103,0)</f>
        <v>220500</v>
      </c>
      <c r="BF103" s="131">
        <f>IF(N103="snížená",J103,0)</f>
        <v>0</v>
      </c>
      <c r="BG103" s="131">
        <f>IF(N103="zákl. přenesená",J103,0)</f>
        <v>0</v>
      </c>
      <c r="BH103" s="131">
        <f>IF(N103="sníž. přenesená",J103,0)</f>
        <v>0</v>
      </c>
      <c r="BI103" s="131">
        <f>IF(N103="nulová",J103,0)</f>
        <v>0</v>
      </c>
      <c r="BJ103" s="16" t="s">
        <v>21</v>
      </c>
      <c r="BK103" s="131">
        <f>ROUND(I103*H103,2)</f>
        <v>220500</v>
      </c>
      <c r="BL103" s="16" t="s">
        <v>148</v>
      </c>
      <c r="BM103" s="130" t="s">
        <v>183</v>
      </c>
    </row>
    <row r="104" spans="1:65" s="13" customFormat="1" ht="20.399999999999999">
      <c r="B104" s="136"/>
      <c r="D104" s="132" t="s">
        <v>152</v>
      </c>
      <c r="E104" s="137" t="s">
        <v>3</v>
      </c>
      <c r="F104" s="138" t="s">
        <v>184</v>
      </c>
      <c r="H104" s="139">
        <v>4900</v>
      </c>
      <c r="L104" s="136"/>
      <c r="M104" s="140"/>
      <c r="N104" s="141"/>
      <c r="O104" s="141"/>
      <c r="P104" s="141"/>
      <c r="Q104" s="141"/>
      <c r="R104" s="141"/>
      <c r="S104" s="141"/>
      <c r="T104" s="142"/>
      <c r="AT104" s="137" t="s">
        <v>152</v>
      </c>
      <c r="AU104" s="137" t="s">
        <v>84</v>
      </c>
      <c r="AV104" s="13" t="s">
        <v>84</v>
      </c>
      <c r="AW104" s="13" t="s">
        <v>33</v>
      </c>
      <c r="AX104" s="13" t="s">
        <v>21</v>
      </c>
      <c r="AY104" s="137" t="s">
        <v>142</v>
      </c>
    </row>
    <row r="105" spans="1:65" s="2" customFormat="1" ht="16.5" customHeight="1">
      <c r="A105" s="25"/>
      <c r="B105" s="119"/>
      <c r="C105" s="120" t="s">
        <v>185</v>
      </c>
      <c r="D105" s="120" t="s">
        <v>144</v>
      </c>
      <c r="E105" s="121" t="s">
        <v>186</v>
      </c>
      <c r="F105" s="122" t="s">
        <v>187</v>
      </c>
      <c r="G105" s="123" t="s">
        <v>182</v>
      </c>
      <c r="H105" s="124">
        <v>9621.92</v>
      </c>
      <c r="I105" s="125">
        <v>66</v>
      </c>
      <c r="J105" s="125">
        <f>ROUND(I105*H105,2)</f>
        <v>635046.72</v>
      </c>
      <c r="K105" s="122" t="s">
        <v>3</v>
      </c>
      <c r="L105" s="26"/>
      <c r="M105" s="126" t="s">
        <v>3</v>
      </c>
      <c r="N105" s="127" t="s">
        <v>45</v>
      </c>
      <c r="O105" s="128">
        <v>0</v>
      </c>
      <c r="P105" s="128">
        <f>O105*H105</f>
        <v>0</v>
      </c>
      <c r="Q105" s="128">
        <v>0</v>
      </c>
      <c r="R105" s="128">
        <f>Q105*H105</f>
        <v>0</v>
      </c>
      <c r="S105" s="128">
        <v>0</v>
      </c>
      <c r="T105" s="129">
        <f>S105*H105</f>
        <v>0</v>
      </c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R105" s="130" t="s">
        <v>148</v>
      </c>
      <c r="AT105" s="130" t="s">
        <v>144</v>
      </c>
      <c r="AU105" s="130" t="s">
        <v>84</v>
      </c>
      <c r="AY105" s="16" t="s">
        <v>142</v>
      </c>
      <c r="BE105" s="131">
        <f>IF(N105="základní",J105,0)</f>
        <v>635046.72</v>
      </c>
      <c r="BF105" s="131">
        <f>IF(N105="snížená",J105,0)</f>
        <v>0</v>
      </c>
      <c r="BG105" s="131">
        <f>IF(N105="zákl. přenesená",J105,0)</f>
        <v>0</v>
      </c>
      <c r="BH105" s="131">
        <f>IF(N105="sníž. přenesená",J105,0)</f>
        <v>0</v>
      </c>
      <c r="BI105" s="131">
        <f>IF(N105="nulová",J105,0)</f>
        <v>0</v>
      </c>
      <c r="BJ105" s="16" t="s">
        <v>21</v>
      </c>
      <c r="BK105" s="131">
        <f>ROUND(I105*H105,2)</f>
        <v>635046.72</v>
      </c>
      <c r="BL105" s="16" t="s">
        <v>148</v>
      </c>
      <c r="BM105" s="130" t="s">
        <v>188</v>
      </c>
    </row>
    <row r="106" spans="1:65" s="13" customFormat="1" ht="30.6">
      <c r="B106" s="136"/>
      <c r="D106" s="132" t="s">
        <v>152</v>
      </c>
      <c r="E106" s="137" t="s">
        <v>3</v>
      </c>
      <c r="F106" s="138" t="s">
        <v>189</v>
      </c>
      <c r="H106" s="139">
        <v>9621.92</v>
      </c>
      <c r="L106" s="136"/>
      <c r="M106" s="140"/>
      <c r="N106" s="141"/>
      <c r="O106" s="141"/>
      <c r="P106" s="141"/>
      <c r="Q106" s="141"/>
      <c r="R106" s="141"/>
      <c r="S106" s="141"/>
      <c r="T106" s="142"/>
      <c r="AT106" s="137" t="s">
        <v>152</v>
      </c>
      <c r="AU106" s="137" t="s">
        <v>84</v>
      </c>
      <c r="AV106" s="13" t="s">
        <v>84</v>
      </c>
      <c r="AW106" s="13" t="s">
        <v>33</v>
      </c>
      <c r="AX106" s="13" t="s">
        <v>21</v>
      </c>
      <c r="AY106" s="137" t="s">
        <v>142</v>
      </c>
    </row>
    <row r="107" spans="1:65" s="2" customFormat="1" ht="33" customHeight="1">
      <c r="A107" s="25"/>
      <c r="B107" s="119"/>
      <c r="C107" s="120" t="s">
        <v>190</v>
      </c>
      <c r="D107" s="120" t="s">
        <v>144</v>
      </c>
      <c r="E107" s="121" t="s">
        <v>191</v>
      </c>
      <c r="F107" s="122" t="s">
        <v>192</v>
      </c>
      <c r="G107" s="123" t="s">
        <v>182</v>
      </c>
      <c r="H107" s="124">
        <v>9500</v>
      </c>
      <c r="I107" s="125">
        <v>48</v>
      </c>
      <c r="J107" s="125">
        <f>ROUND(I107*H107,2)</f>
        <v>456000</v>
      </c>
      <c r="K107" s="122" t="s">
        <v>3</v>
      </c>
      <c r="L107" s="26"/>
      <c r="M107" s="126" t="s">
        <v>3</v>
      </c>
      <c r="N107" s="127" t="s">
        <v>45</v>
      </c>
      <c r="O107" s="128">
        <v>0</v>
      </c>
      <c r="P107" s="128">
        <f>O107*H107</f>
        <v>0</v>
      </c>
      <c r="Q107" s="128">
        <v>0</v>
      </c>
      <c r="R107" s="128">
        <f>Q107*H107</f>
        <v>0</v>
      </c>
      <c r="S107" s="128">
        <v>0</v>
      </c>
      <c r="T107" s="129">
        <f>S107*H107</f>
        <v>0</v>
      </c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R107" s="130" t="s">
        <v>148</v>
      </c>
      <c r="AT107" s="130" t="s">
        <v>144</v>
      </c>
      <c r="AU107" s="130" t="s">
        <v>84</v>
      </c>
      <c r="AY107" s="16" t="s">
        <v>142</v>
      </c>
      <c r="BE107" s="131">
        <f>IF(N107="základní",J107,0)</f>
        <v>456000</v>
      </c>
      <c r="BF107" s="131">
        <f>IF(N107="snížená",J107,0)</f>
        <v>0</v>
      </c>
      <c r="BG107" s="131">
        <f>IF(N107="zákl. přenesená",J107,0)</f>
        <v>0</v>
      </c>
      <c r="BH107" s="131">
        <f>IF(N107="sníž. přenesená",J107,0)</f>
        <v>0</v>
      </c>
      <c r="BI107" s="131">
        <f>IF(N107="nulová",J107,0)</f>
        <v>0</v>
      </c>
      <c r="BJ107" s="16" t="s">
        <v>21</v>
      </c>
      <c r="BK107" s="131">
        <f>ROUND(I107*H107,2)</f>
        <v>456000</v>
      </c>
      <c r="BL107" s="16" t="s">
        <v>148</v>
      </c>
      <c r="BM107" s="130" t="s">
        <v>193</v>
      </c>
    </row>
    <row r="108" spans="1:65" s="13" customFormat="1" ht="20.399999999999999">
      <c r="B108" s="136"/>
      <c r="D108" s="132" t="s">
        <v>152</v>
      </c>
      <c r="E108" s="137" t="s">
        <v>3</v>
      </c>
      <c r="F108" s="138" t="s">
        <v>194</v>
      </c>
      <c r="H108" s="139">
        <v>9500</v>
      </c>
      <c r="L108" s="136"/>
      <c r="M108" s="140"/>
      <c r="N108" s="141"/>
      <c r="O108" s="141"/>
      <c r="P108" s="141"/>
      <c r="Q108" s="141"/>
      <c r="R108" s="141"/>
      <c r="S108" s="141"/>
      <c r="T108" s="142"/>
      <c r="AT108" s="137" t="s">
        <v>152</v>
      </c>
      <c r="AU108" s="137" t="s">
        <v>84</v>
      </c>
      <c r="AV108" s="13" t="s">
        <v>84</v>
      </c>
      <c r="AW108" s="13" t="s">
        <v>33</v>
      </c>
      <c r="AX108" s="13" t="s">
        <v>21</v>
      </c>
      <c r="AY108" s="137" t="s">
        <v>142</v>
      </c>
    </row>
    <row r="109" spans="1:65" s="2" customFormat="1" ht="33" customHeight="1">
      <c r="A109" s="25"/>
      <c r="B109" s="119"/>
      <c r="C109" s="143" t="s">
        <v>26</v>
      </c>
      <c r="D109" s="143" t="s">
        <v>195</v>
      </c>
      <c r="E109" s="144" t="s">
        <v>196</v>
      </c>
      <c r="F109" s="145" t="s">
        <v>197</v>
      </c>
      <c r="G109" s="146" t="s">
        <v>198</v>
      </c>
      <c r="H109" s="147">
        <v>19000</v>
      </c>
      <c r="I109" s="148">
        <v>150</v>
      </c>
      <c r="J109" s="148">
        <f>ROUND(I109*H109,2)</f>
        <v>2850000</v>
      </c>
      <c r="K109" s="145" t="s">
        <v>3</v>
      </c>
      <c r="L109" s="149"/>
      <c r="M109" s="150" t="s">
        <v>3</v>
      </c>
      <c r="N109" s="151" t="s">
        <v>45</v>
      </c>
      <c r="O109" s="128">
        <v>0</v>
      </c>
      <c r="P109" s="128">
        <f>O109*H109</f>
        <v>0</v>
      </c>
      <c r="Q109" s="128">
        <v>1</v>
      </c>
      <c r="R109" s="128">
        <f>Q109*H109</f>
        <v>19000</v>
      </c>
      <c r="S109" s="128">
        <v>0</v>
      </c>
      <c r="T109" s="129">
        <f>S109*H109</f>
        <v>0</v>
      </c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R109" s="130" t="s">
        <v>199</v>
      </c>
      <c r="AT109" s="130" t="s">
        <v>195</v>
      </c>
      <c r="AU109" s="130" t="s">
        <v>84</v>
      </c>
      <c r="AY109" s="16" t="s">
        <v>142</v>
      </c>
      <c r="BE109" s="131">
        <f>IF(N109="základní",J109,0)</f>
        <v>2850000</v>
      </c>
      <c r="BF109" s="131">
        <f>IF(N109="snížená",J109,0)</f>
        <v>0</v>
      </c>
      <c r="BG109" s="131">
        <f>IF(N109="zákl. přenesená",J109,0)</f>
        <v>0</v>
      </c>
      <c r="BH109" s="131">
        <f>IF(N109="sníž. přenesená",J109,0)</f>
        <v>0</v>
      </c>
      <c r="BI109" s="131">
        <f>IF(N109="nulová",J109,0)</f>
        <v>0</v>
      </c>
      <c r="BJ109" s="16" t="s">
        <v>21</v>
      </c>
      <c r="BK109" s="131">
        <f>ROUND(I109*H109,2)</f>
        <v>2850000</v>
      </c>
      <c r="BL109" s="16" t="s">
        <v>199</v>
      </c>
      <c r="BM109" s="130" t="s">
        <v>200</v>
      </c>
    </row>
    <row r="110" spans="1:65" s="13" customFormat="1">
      <c r="B110" s="136"/>
      <c r="D110" s="132" t="s">
        <v>152</v>
      </c>
      <c r="E110" s="137" t="s">
        <v>3</v>
      </c>
      <c r="F110" s="138" t="s">
        <v>201</v>
      </c>
      <c r="H110" s="139">
        <v>19000</v>
      </c>
      <c r="L110" s="136"/>
      <c r="M110" s="140"/>
      <c r="N110" s="141"/>
      <c r="O110" s="141"/>
      <c r="P110" s="141"/>
      <c r="Q110" s="141"/>
      <c r="R110" s="141"/>
      <c r="S110" s="141"/>
      <c r="T110" s="142"/>
      <c r="AT110" s="137" t="s">
        <v>152</v>
      </c>
      <c r="AU110" s="137" t="s">
        <v>84</v>
      </c>
      <c r="AV110" s="13" t="s">
        <v>84</v>
      </c>
      <c r="AW110" s="13" t="s">
        <v>33</v>
      </c>
      <c r="AX110" s="13" t="s">
        <v>21</v>
      </c>
      <c r="AY110" s="137" t="s">
        <v>142</v>
      </c>
    </row>
    <row r="111" spans="1:65" s="2" customFormat="1" ht="21.75" customHeight="1">
      <c r="A111" s="25"/>
      <c r="B111" s="119"/>
      <c r="C111" s="120" t="s">
        <v>202</v>
      </c>
      <c r="D111" s="120" t="s">
        <v>144</v>
      </c>
      <c r="E111" s="121" t="s">
        <v>203</v>
      </c>
      <c r="F111" s="122" t="s">
        <v>204</v>
      </c>
      <c r="G111" s="123" t="s">
        <v>182</v>
      </c>
      <c r="H111" s="124">
        <v>4800</v>
      </c>
      <c r="I111" s="125">
        <v>48</v>
      </c>
      <c r="J111" s="125">
        <f>ROUND(I111*H111,2)</f>
        <v>230400</v>
      </c>
      <c r="K111" s="122" t="s">
        <v>3</v>
      </c>
      <c r="L111" s="26"/>
      <c r="M111" s="126" t="s">
        <v>3</v>
      </c>
      <c r="N111" s="127" t="s">
        <v>45</v>
      </c>
      <c r="O111" s="128">
        <v>0</v>
      </c>
      <c r="P111" s="128">
        <f>O111*H111</f>
        <v>0</v>
      </c>
      <c r="Q111" s="128">
        <v>0</v>
      </c>
      <c r="R111" s="128">
        <f>Q111*H111</f>
        <v>0</v>
      </c>
      <c r="S111" s="128">
        <v>0</v>
      </c>
      <c r="T111" s="129">
        <f>S111*H111</f>
        <v>0</v>
      </c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R111" s="130" t="s">
        <v>148</v>
      </c>
      <c r="AT111" s="130" t="s">
        <v>144</v>
      </c>
      <c r="AU111" s="130" t="s">
        <v>84</v>
      </c>
      <c r="AY111" s="16" t="s">
        <v>142</v>
      </c>
      <c r="BE111" s="131">
        <f>IF(N111="základní",J111,0)</f>
        <v>230400</v>
      </c>
      <c r="BF111" s="131">
        <f>IF(N111="snížená",J111,0)</f>
        <v>0</v>
      </c>
      <c r="BG111" s="131">
        <f>IF(N111="zákl. přenesená",J111,0)</f>
        <v>0</v>
      </c>
      <c r="BH111" s="131">
        <f>IF(N111="sníž. přenesená",J111,0)</f>
        <v>0</v>
      </c>
      <c r="BI111" s="131">
        <f>IF(N111="nulová",J111,0)</f>
        <v>0</v>
      </c>
      <c r="BJ111" s="16" t="s">
        <v>21</v>
      </c>
      <c r="BK111" s="131">
        <f>ROUND(I111*H111,2)</f>
        <v>230400</v>
      </c>
      <c r="BL111" s="16" t="s">
        <v>148</v>
      </c>
      <c r="BM111" s="130" t="s">
        <v>205</v>
      </c>
    </row>
    <row r="112" spans="1:65" s="13" customFormat="1">
      <c r="B112" s="136"/>
      <c r="D112" s="132" t="s">
        <v>152</v>
      </c>
      <c r="E112" s="137" t="s">
        <v>3</v>
      </c>
      <c r="F112" s="138" t="s">
        <v>206</v>
      </c>
      <c r="H112" s="139">
        <v>4800</v>
      </c>
      <c r="L112" s="136"/>
      <c r="M112" s="140"/>
      <c r="N112" s="141"/>
      <c r="O112" s="141"/>
      <c r="P112" s="141"/>
      <c r="Q112" s="141"/>
      <c r="R112" s="141"/>
      <c r="S112" s="141"/>
      <c r="T112" s="142"/>
      <c r="AT112" s="137" t="s">
        <v>152</v>
      </c>
      <c r="AU112" s="137" t="s">
        <v>84</v>
      </c>
      <c r="AV112" s="13" t="s">
        <v>84</v>
      </c>
      <c r="AW112" s="13" t="s">
        <v>33</v>
      </c>
      <c r="AX112" s="13" t="s">
        <v>21</v>
      </c>
      <c r="AY112" s="137" t="s">
        <v>142</v>
      </c>
    </row>
    <row r="113" spans="1:65" s="2" customFormat="1" ht="33" customHeight="1">
      <c r="A113" s="25"/>
      <c r="B113" s="119"/>
      <c r="C113" s="143" t="s">
        <v>207</v>
      </c>
      <c r="D113" s="143" t="s">
        <v>195</v>
      </c>
      <c r="E113" s="144" t="s">
        <v>208</v>
      </c>
      <c r="F113" s="145" t="s">
        <v>209</v>
      </c>
      <c r="G113" s="146" t="s">
        <v>198</v>
      </c>
      <c r="H113" s="147">
        <v>9600</v>
      </c>
      <c r="I113" s="148">
        <v>288</v>
      </c>
      <c r="J113" s="148">
        <f>ROUND(I113*H113,2)</f>
        <v>2764800</v>
      </c>
      <c r="K113" s="145" t="s">
        <v>3</v>
      </c>
      <c r="L113" s="149"/>
      <c r="M113" s="150" t="s">
        <v>3</v>
      </c>
      <c r="N113" s="151" t="s">
        <v>45</v>
      </c>
      <c r="O113" s="128">
        <v>0</v>
      </c>
      <c r="P113" s="128">
        <f>O113*H113</f>
        <v>0</v>
      </c>
      <c r="Q113" s="128">
        <v>1</v>
      </c>
      <c r="R113" s="128">
        <f>Q113*H113</f>
        <v>9600</v>
      </c>
      <c r="S113" s="128">
        <v>0</v>
      </c>
      <c r="T113" s="129">
        <f>S113*H113</f>
        <v>0</v>
      </c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R113" s="130" t="s">
        <v>199</v>
      </c>
      <c r="AT113" s="130" t="s">
        <v>195</v>
      </c>
      <c r="AU113" s="130" t="s">
        <v>84</v>
      </c>
      <c r="AY113" s="16" t="s">
        <v>142</v>
      </c>
      <c r="BE113" s="131">
        <f>IF(N113="základní",J113,0)</f>
        <v>2764800</v>
      </c>
      <c r="BF113" s="131">
        <f>IF(N113="snížená",J113,0)</f>
        <v>0</v>
      </c>
      <c r="BG113" s="131">
        <f>IF(N113="zákl. přenesená",J113,0)</f>
        <v>0</v>
      </c>
      <c r="BH113" s="131">
        <f>IF(N113="sníž. přenesená",J113,0)</f>
        <v>0</v>
      </c>
      <c r="BI113" s="131">
        <f>IF(N113="nulová",J113,0)</f>
        <v>0</v>
      </c>
      <c r="BJ113" s="16" t="s">
        <v>21</v>
      </c>
      <c r="BK113" s="131">
        <f>ROUND(I113*H113,2)</f>
        <v>2764800</v>
      </c>
      <c r="BL113" s="16" t="s">
        <v>199</v>
      </c>
      <c r="BM113" s="130" t="s">
        <v>210</v>
      </c>
    </row>
    <row r="114" spans="1:65" s="13" customFormat="1">
      <c r="B114" s="136"/>
      <c r="D114" s="132" t="s">
        <v>152</v>
      </c>
      <c r="E114" s="137" t="s">
        <v>3</v>
      </c>
      <c r="F114" s="138" t="s">
        <v>211</v>
      </c>
      <c r="H114" s="139">
        <v>4800</v>
      </c>
      <c r="L114" s="136"/>
      <c r="M114" s="140"/>
      <c r="N114" s="141"/>
      <c r="O114" s="141"/>
      <c r="P114" s="141"/>
      <c r="Q114" s="141"/>
      <c r="R114" s="141"/>
      <c r="S114" s="141"/>
      <c r="T114" s="142"/>
      <c r="AT114" s="137" t="s">
        <v>152</v>
      </c>
      <c r="AU114" s="137" t="s">
        <v>84</v>
      </c>
      <c r="AV114" s="13" t="s">
        <v>84</v>
      </c>
      <c r="AW114" s="13" t="s">
        <v>33</v>
      </c>
      <c r="AX114" s="13" t="s">
        <v>74</v>
      </c>
      <c r="AY114" s="137" t="s">
        <v>142</v>
      </c>
    </row>
    <row r="115" spans="1:65" s="13" customFormat="1">
      <c r="B115" s="136"/>
      <c r="D115" s="132" t="s">
        <v>152</v>
      </c>
      <c r="E115" s="137" t="s">
        <v>3</v>
      </c>
      <c r="F115" s="138" t="s">
        <v>212</v>
      </c>
      <c r="H115" s="139">
        <v>9600</v>
      </c>
      <c r="L115" s="136"/>
      <c r="M115" s="140"/>
      <c r="N115" s="141"/>
      <c r="O115" s="141"/>
      <c r="P115" s="141"/>
      <c r="Q115" s="141"/>
      <c r="R115" s="141"/>
      <c r="S115" s="141"/>
      <c r="T115" s="142"/>
      <c r="AT115" s="137" t="s">
        <v>152</v>
      </c>
      <c r="AU115" s="137" t="s">
        <v>84</v>
      </c>
      <c r="AV115" s="13" t="s">
        <v>84</v>
      </c>
      <c r="AW115" s="13" t="s">
        <v>33</v>
      </c>
      <c r="AX115" s="13" t="s">
        <v>21</v>
      </c>
      <c r="AY115" s="137" t="s">
        <v>142</v>
      </c>
    </row>
    <row r="116" spans="1:65" s="2" customFormat="1" ht="16.5" customHeight="1">
      <c r="A116" s="25"/>
      <c r="B116" s="119"/>
      <c r="C116" s="120" t="s">
        <v>213</v>
      </c>
      <c r="D116" s="120" t="s">
        <v>144</v>
      </c>
      <c r="E116" s="121" t="s">
        <v>214</v>
      </c>
      <c r="F116" s="122" t="s">
        <v>215</v>
      </c>
      <c r="G116" s="123" t="s">
        <v>156</v>
      </c>
      <c r="H116" s="124">
        <v>27100</v>
      </c>
      <c r="I116" s="125">
        <v>9</v>
      </c>
      <c r="J116" s="125">
        <f>ROUND(I116*H116,2)</f>
        <v>243900</v>
      </c>
      <c r="K116" s="122" t="s">
        <v>3</v>
      </c>
      <c r="L116" s="26"/>
      <c r="M116" s="126" t="s">
        <v>3</v>
      </c>
      <c r="N116" s="127" t="s">
        <v>45</v>
      </c>
      <c r="O116" s="128">
        <v>0</v>
      </c>
      <c r="P116" s="128">
        <f>O116*H116</f>
        <v>0</v>
      </c>
      <c r="Q116" s="128">
        <v>0</v>
      </c>
      <c r="R116" s="128">
        <f>Q116*H116</f>
        <v>0</v>
      </c>
      <c r="S116" s="128">
        <v>0</v>
      </c>
      <c r="T116" s="129">
        <f>S116*H116</f>
        <v>0</v>
      </c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R116" s="130" t="s">
        <v>148</v>
      </c>
      <c r="AT116" s="130" t="s">
        <v>144</v>
      </c>
      <c r="AU116" s="130" t="s">
        <v>84</v>
      </c>
      <c r="AY116" s="16" t="s">
        <v>142</v>
      </c>
      <c r="BE116" s="131">
        <f>IF(N116="základní",J116,0)</f>
        <v>243900</v>
      </c>
      <c r="BF116" s="131">
        <f>IF(N116="snížená",J116,0)</f>
        <v>0</v>
      </c>
      <c r="BG116" s="131">
        <f>IF(N116="zákl. přenesená",J116,0)</f>
        <v>0</v>
      </c>
      <c r="BH116" s="131">
        <f>IF(N116="sníž. přenesená",J116,0)</f>
        <v>0</v>
      </c>
      <c r="BI116" s="131">
        <f>IF(N116="nulová",J116,0)</f>
        <v>0</v>
      </c>
      <c r="BJ116" s="16" t="s">
        <v>21</v>
      </c>
      <c r="BK116" s="131">
        <f>ROUND(I116*H116,2)</f>
        <v>243900</v>
      </c>
      <c r="BL116" s="16" t="s">
        <v>148</v>
      </c>
      <c r="BM116" s="130" t="s">
        <v>216</v>
      </c>
    </row>
    <row r="117" spans="1:65" s="13" customFormat="1" ht="20.399999999999999">
      <c r="B117" s="136"/>
      <c r="D117" s="132" t="s">
        <v>152</v>
      </c>
      <c r="E117" s="137" t="s">
        <v>3</v>
      </c>
      <c r="F117" s="138" t="s">
        <v>217</v>
      </c>
      <c r="H117" s="139">
        <v>27100</v>
      </c>
      <c r="L117" s="136"/>
      <c r="M117" s="140"/>
      <c r="N117" s="141"/>
      <c r="O117" s="141"/>
      <c r="P117" s="141"/>
      <c r="Q117" s="141"/>
      <c r="R117" s="141"/>
      <c r="S117" s="141"/>
      <c r="T117" s="142"/>
      <c r="AT117" s="137" t="s">
        <v>152</v>
      </c>
      <c r="AU117" s="137" t="s">
        <v>84</v>
      </c>
      <c r="AV117" s="13" t="s">
        <v>84</v>
      </c>
      <c r="AW117" s="13" t="s">
        <v>33</v>
      </c>
      <c r="AX117" s="13" t="s">
        <v>21</v>
      </c>
      <c r="AY117" s="137" t="s">
        <v>142</v>
      </c>
    </row>
    <row r="118" spans="1:65" s="2" customFormat="1" ht="16.5" customHeight="1">
      <c r="A118" s="25"/>
      <c r="B118" s="119"/>
      <c r="C118" s="120" t="s">
        <v>218</v>
      </c>
      <c r="D118" s="120" t="s">
        <v>144</v>
      </c>
      <c r="E118" s="121" t="s">
        <v>219</v>
      </c>
      <c r="F118" s="122" t="s">
        <v>220</v>
      </c>
      <c r="G118" s="123" t="s">
        <v>156</v>
      </c>
      <c r="H118" s="124">
        <v>7100</v>
      </c>
      <c r="I118" s="125">
        <v>75</v>
      </c>
      <c r="J118" s="125">
        <f>ROUND(I118*H118,2)</f>
        <v>532500</v>
      </c>
      <c r="K118" s="122" t="s">
        <v>3</v>
      </c>
      <c r="L118" s="26"/>
      <c r="M118" s="126" t="s">
        <v>3</v>
      </c>
      <c r="N118" s="127" t="s">
        <v>45</v>
      </c>
      <c r="O118" s="128">
        <v>0</v>
      </c>
      <c r="P118" s="128">
        <f>O118*H118</f>
        <v>0</v>
      </c>
      <c r="Q118" s="128">
        <v>0</v>
      </c>
      <c r="R118" s="128">
        <f>Q118*H118</f>
        <v>0</v>
      </c>
      <c r="S118" s="128">
        <v>0</v>
      </c>
      <c r="T118" s="129">
        <f>S118*H118</f>
        <v>0</v>
      </c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R118" s="130" t="s">
        <v>148</v>
      </c>
      <c r="AT118" s="130" t="s">
        <v>144</v>
      </c>
      <c r="AU118" s="130" t="s">
        <v>84</v>
      </c>
      <c r="AY118" s="16" t="s">
        <v>142</v>
      </c>
      <c r="BE118" s="131">
        <f>IF(N118="základní",J118,0)</f>
        <v>532500</v>
      </c>
      <c r="BF118" s="131">
        <f>IF(N118="snížená",J118,0)</f>
        <v>0</v>
      </c>
      <c r="BG118" s="131">
        <f>IF(N118="zákl. přenesená",J118,0)</f>
        <v>0</v>
      </c>
      <c r="BH118" s="131">
        <f>IF(N118="sníž. přenesená",J118,0)</f>
        <v>0</v>
      </c>
      <c r="BI118" s="131">
        <f>IF(N118="nulová",J118,0)</f>
        <v>0</v>
      </c>
      <c r="BJ118" s="16" t="s">
        <v>21</v>
      </c>
      <c r="BK118" s="131">
        <f>ROUND(I118*H118,2)</f>
        <v>532500</v>
      </c>
      <c r="BL118" s="16" t="s">
        <v>148</v>
      </c>
      <c r="BM118" s="130" t="s">
        <v>221</v>
      </c>
    </row>
    <row r="119" spans="1:65" s="13" customFormat="1" ht="20.399999999999999">
      <c r="B119" s="136"/>
      <c r="D119" s="132" t="s">
        <v>152</v>
      </c>
      <c r="E119" s="137" t="s">
        <v>3</v>
      </c>
      <c r="F119" s="138" t="s">
        <v>222</v>
      </c>
      <c r="H119" s="139">
        <v>7100</v>
      </c>
      <c r="L119" s="136"/>
      <c r="M119" s="140"/>
      <c r="N119" s="141"/>
      <c r="O119" s="141"/>
      <c r="P119" s="141"/>
      <c r="Q119" s="141"/>
      <c r="R119" s="141"/>
      <c r="S119" s="141"/>
      <c r="T119" s="142"/>
      <c r="AT119" s="137" t="s">
        <v>152</v>
      </c>
      <c r="AU119" s="137" t="s">
        <v>84</v>
      </c>
      <c r="AV119" s="13" t="s">
        <v>84</v>
      </c>
      <c r="AW119" s="13" t="s">
        <v>33</v>
      </c>
      <c r="AX119" s="13" t="s">
        <v>21</v>
      </c>
      <c r="AY119" s="137" t="s">
        <v>142</v>
      </c>
    </row>
    <row r="120" spans="1:65" s="2" customFormat="1" ht="16.5" customHeight="1">
      <c r="A120" s="25"/>
      <c r="B120" s="119"/>
      <c r="C120" s="120" t="s">
        <v>9</v>
      </c>
      <c r="D120" s="120" t="s">
        <v>144</v>
      </c>
      <c r="E120" s="121" t="s">
        <v>223</v>
      </c>
      <c r="F120" s="122" t="s">
        <v>224</v>
      </c>
      <c r="G120" s="123" t="s">
        <v>156</v>
      </c>
      <c r="H120" s="124">
        <v>13552</v>
      </c>
      <c r="I120" s="125">
        <v>35</v>
      </c>
      <c r="J120" s="125">
        <f>ROUND(I120*H120,2)</f>
        <v>474320</v>
      </c>
      <c r="K120" s="122" t="s">
        <v>3</v>
      </c>
      <c r="L120" s="26"/>
      <c r="M120" s="126" t="s">
        <v>3</v>
      </c>
      <c r="N120" s="127" t="s">
        <v>45</v>
      </c>
      <c r="O120" s="128">
        <v>0</v>
      </c>
      <c r="P120" s="128">
        <f>O120*H120</f>
        <v>0</v>
      </c>
      <c r="Q120" s="128">
        <v>0</v>
      </c>
      <c r="R120" s="128">
        <f>Q120*H120</f>
        <v>0</v>
      </c>
      <c r="S120" s="128">
        <v>0</v>
      </c>
      <c r="T120" s="129">
        <f>S120*H120</f>
        <v>0</v>
      </c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R120" s="130" t="s">
        <v>148</v>
      </c>
      <c r="AT120" s="130" t="s">
        <v>144</v>
      </c>
      <c r="AU120" s="130" t="s">
        <v>84</v>
      </c>
      <c r="AY120" s="16" t="s">
        <v>142</v>
      </c>
      <c r="BE120" s="131">
        <f>IF(N120="základní",J120,0)</f>
        <v>474320</v>
      </c>
      <c r="BF120" s="131">
        <f>IF(N120="snížená",J120,0)</f>
        <v>0</v>
      </c>
      <c r="BG120" s="131">
        <f>IF(N120="zákl. přenesená",J120,0)</f>
        <v>0</v>
      </c>
      <c r="BH120" s="131">
        <f>IF(N120="sníž. přenesená",J120,0)</f>
        <v>0</v>
      </c>
      <c r="BI120" s="131">
        <f>IF(N120="nulová",J120,0)</f>
        <v>0</v>
      </c>
      <c r="BJ120" s="16" t="s">
        <v>21</v>
      </c>
      <c r="BK120" s="131">
        <f>ROUND(I120*H120,2)</f>
        <v>474320</v>
      </c>
      <c r="BL120" s="16" t="s">
        <v>148</v>
      </c>
      <c r="BM120" s="130" t="s">
        <v>225</v>
      </c>
    </row>
    <row r="121" spans="1:65" s="13" customFormat="1">
      <c r="B121" s="136"/>
      <c r="D121" s="132" t="s">
        <v>152</v>
      </c>
      <c r="E121" s="137" t="s">
        <v>3</v>
      </c>
      <c r="F121" s="138" t="s">
        <v>226</v>
      </c>
      <c r="H121" s="139">
        <v>13552</v>
      </c>
      <c r="L121" s="136"/>
      <c r="M121" s="140"/>
      <c r="N121" s="141"/>
      <c r="O121" s="141"/>
      <c r="P121" s="141"/>
      <c r="Q121" s="141"/>
      <c r="R121" s="141"/>
      <c r="S121" s="141"/>
      <c r="T121" s="142"/>
      <c r="AT121" s="137" t="s">
        <v>152</v>
      </c>
      <c r="AU121" s="137" t="s">
        <v>84</v>
      </c>
      <c r="AV121" s="13" t="s">
        <v>84</v>
      </c>
      <c r="AW121" s="13" t="s">
        <v>33</v>
      </c>
      <c r="AX121" s="13" t="s">
        <v>21</v>
      </c>
      <c r="AY121" s="137" t="s">
        <v>142</v>
      </c>
    </row>
    <row r="122" spans="1:65" s="2" customFormat="1" ht="21.75" customHeight="1">
      <c r="A122" s="25"/>
      <c r="B122" s="119"/>
      <c r="C122" s="143" t="s">
        <v>227</v>
      </c>
      <c r="D122" s="143" t="s">
        <v>195</v>
      </c>
      <c r="E122" s="144" t="s">
        <v>228</v>
      </c>
      <c r="F122" s="145" t="s">
        <v>229</v>
      </c>
      <c r="G122" s="146" t="s">
        <v>198</v>
      </c>
      <c r="H122" s="147">
        <v>8131</v>
      </c>
      <c r="I122" s="148">
        <v>192</v>
      </c>
      <c r="J122" s="148">
        <f>ROUND(I122*H122,2)</f>
        <v>1561152</v>
      </c>
      <c r="K122" s="145" t="s">
        <v>3</v>
      </c>
      <c r="L122" s="149"/>
      <c r="M122" s="150" t="s">
        <v>3</v>
      </c>
      <c r="N122" s="151" t="s">
        <v>45</v>
      </c>
      <c r="O122" s="128">
        <v>0</v>
      </c>
      <c r="P122" s="128">
        <f>O122*H122</f>
        <v>0</v>
      </c>
      <c r="Q122" s="128">
        <v>1</v>
      </c>
      <c r="R122" s="128">
        <f>Q122*H122</f>
        <v>8131</v>
      </c>
      <c r="S122" s="128">
        <v>0</v>
      </c>
      <c r="T122" s="129">
        <f>S122*H122</f>
        <v>0</v>
      </c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R122" s="130" t="s">
        <v>199</v>
      </c>
      <c r="AT122" s="130" t="s">
        <v>195</v>
      </c>
      <c r="AU122" s="130" t="s">
        <v>84</v>
      </c>
      <c r="AY122" s="16" t="s">
        <v>142</v>
      </c>
      <c r="BE122" s="131">
        <f>IF(N122="základní",J122,0)</f>
        <v>1561152</v>
      </c>
      <c r="BF122" s="131">
        <f>IF(N122="snížená",J122,0)</f>
        <v>0</v>
      </c>
      <c r="BG122" s="131">
        <f>IF(N122="zákl. přenesená",J122,0)</f>
        <v>0</v>
      </c>
      <c r="BH122" s="131">
        <f>IF(N122="sníž. přenesená",J122,0)</f>
        <v>0</v>
      </c>
      <c r="BI122" s="131">
        <f>IF(N122="nulová",J122,0)</f>
        <v>0</v>
      </c>
      <c r="BJ122" s="16" t="s">
        <v>21</v>
      </c>
      <c r="BK122" s="131">
        <f>ROUND(I122*H122,2)</f>
        <v>1561152</v>
      </c>
      <c r="BL122" s="16" t="s">
        <v>199</v>
      </c>
      <c r="BM122" s="130" t="s">
        <v>230</v>
      </c>
    </row>
    <row r="123" spans="1:65" s="13" customFormat="1">
      <c r="B123" s="136"/>
      <c r="D123" s="132" t="s">
        <v>152</v>
      </c>
      <c r="E123" s="137" t="s">
        <v>3</v>
      </c>
      <c r="F123" s="138" t="s">
        <v>231</v>
      </c>
      <c r="H123" s="139">
        <v>8131</v>
      </c>
      <c r="L123" s="136"/>
      <c r="M123" s="140"/>
      <c r="N123" s="141"/>
      <c r="O123" s="141"/>
      <c r="P123" s="141"/>
      <c r="Q123" s="141"/>
      <c r="R123" s="141"/>
      <c r="S123" s="141"/>
      <c r="T123" s="142"/>
      <c r="AT123" s="137" t="s">
        <v>152</v>
      </c>
      <c r="AU123" s="137" t="s">
        <v>84</v>
      </c>
      <c r="AV123" s="13" t="s">
        <v>84</v>
      </c>
      <c r="AW123" s="13" t="s">
        <v>33</v>
      </c>
      <c r="AX123" s="13" t="s">
        <v>21</v>
      </c>
      <c r="AY123" s="137" t="s">
        <v>142</v>
      </c>
    </row>
    <row r="124" spans="1:65" s="2" customFormat="1" ht="21.75" customHeight="1">
      <c r="A124" s="25"/>
      <c r="B124" s="119"/>
      <c r="C124" s="120" t="s">
        <v>232</v>
      </c>
      <c r="D124" s="120" t="s">
        <v>144</v>
      </c>
      <c r="E124" s="121" t="s">
        <v>233</v>
      </c>
      <c r="F124" s="122" t="s">
        <v>234</v>
      </c>
      <c r="G124" s="123" t="s">
        <v>156</v>
      </c>
      <c r="H124" s="124">
        <v>14500</v>
      </c>
      <c r="I124" s="125">
        <v>9</v>
      </c>
      <c r="J124" s="125">
        <f>ROUND(I124*H124,2)</f>
        <v>130500</v>
      </c>
      <c r="K124" s="122" t="s">
        <v>3</v>
      </c>
      <c r="L124" s="26"/>
      <c r="M124" s="126" t="s">
        <v>3</v>
      </c>
      <c r="N124" s="127" t="s">
        <v>45</v>
      </c>
      <c r="O124" s="128">
        <v>0</v>
      </c>
      <c r="P124" s="128">
        <f>O124*H124</f>
        <v>0</v>
      </c>
      <c r="Q124" s="128">
        <v>0</v>
      </c>
      <c r="R124" s="128">
        <f>Q124*H124</f>
        <v>0</v>
      </c>
      <c r="S124" s="128">
        <v>0</v>
      </c>
      <c r="T124" s="129">
        <f>S124*H124</f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30" t="s">
        <v>148</v>
      </c>
      <c r="AT124" s="130" t="s">
        <v>144</v>
      </c>
      <c r="AU124" s="130" t="s">
        <v>84</v>
      </c>
      <c r="AY124" s="16" t="s">
        <v>142</v>
      </c>
      <c r="BE124" s="131">
        <f>IF(N124="základní",J124,0)</f>
        <v>130500</v>
      </c>
      <c r="BF124" s="131">
        <f>IF(N124="snížená",J124,0)</f>
        <v>0</v>
      </c>
      <c r="BG124" s="131">
        <f>IF(N124="zákl. přenesená",J124,0)</f>
        <v>0</v>
      </c>
      <c r="BH124" s="131">
        <f>IF(N124="sníž. přenesená",J124,0)</f>
        <v>0</v>
      </c>
      <c r="BI124" s="131">
        <f>IF(N124="nulová",J124,0)</f>
        <v>0</v>
      </c>
      <c r="BJ124" s="16" t="s">
        <v>21</v>
      </c>
      <c r="BK124" s="131">
        <f>ROUND(I124*H124,2)</f>
        <v>130500</v>
      </c>
      <c r="BL124" s="16" t="s">
        <v>148</v>
      </c>
      <c r="BM124" s="130" t="s">
        <v>235</v>
      </c>
    </row>
    <row r="125" spans="1:65" s="13" customFormat="1" ht="20.399999999999999">
      <c r="B125" s="136"/>
      <c r="D125" s="132" t="s">
        <v>152</v>
      </c>
      <c r="E125" s="137" t="s">
        <v>3</v>
      </c>
      <c r="F125" s="138" t="s">
        <v>236</v>
      </c>
      <c r="H125" s="139">
        <v>14500</v>
      </c>
      <c r="L125" s="136"/>
      <c r="M125" s="140"/>
      <c r="N125" s="141"/>
      <c r="O125" s="141"/>
      <c r="P125" s="141"/>
      <c r="Q125" s="141"/>
      <c r="R125" s="141"/>
      <c r="S125" s="141"/>
      <c r="T125" s="142"/>
      <c r="AT125" s="137" t="s">
        <v>152</v>
      </c>
      <c r="AU125" s="137" t="s">
        <v>84</v>
      </c>
      <c r="AV125" s="13" t="s">
        <v>84</v>
      </c>
      <c r="AW125" s="13" t="s">
        <v>33</v>
      </c>
      <c r="AX125" s="13" t="s">
        <v>21</v>
      </c>
      <c r="AY125" s="137" t="s">
        <v>142</v>
      </c>
    </row>
    <row r="126" spans="1:65" s="2" customFormat="1" ht="16.5" customHeight="1">
      <c r="A126" s="25"/>
      <c r="B126" s="119"/>
      <c r="C126" s="143" t="s">
        <v>237</v>
      </c>
      <c r="D126" s="143" t="s">
        <v>195</v>
      </c>
      <c r="E126" s="144" t="s">
        <v>238</v>
      </c>
      <c r="F126" s="145" t="s">
        <v>239</v>
      </c>
      <c r="G126" s="146" t="s">
        <v>240</v>
      </c>
      <c r="H126" s="147">
        <v>416.67500000000001</v>
      </c>
      <c r="I126" s="148">
        <v>98</v>
      </c>
      <c r="J126" s="148">
        <f>ROUND(I126*H126,2)</f>
        <v>40834.15</v>
      </c>
      <c r="K126" s="145" t="s">
        <v>3</v>
      </c>
      <c r="L126" s="149"/>
      <c r="M126" s="150" t="s">
        <v>3</v>
      </c>
      <c r="N126" s="151" t="s">
        <v>45</v>
      </c>
      <c r="O126" s="128">
        <v>0</v>
      </c>
      <c r="P126" s="128">
        <f>O126*H126</f>
        <v>0</v>
      </c>
      <c r="Q126" s="128">
        <v>1E-3</v>
      </c>
      <c r="R126" s="128">
        <f>Q126*H126</f>
        <v>0.41667500000000002</v>
      </c>
      <c r="S126" s="128">
        <v>0</v>
      </c>
      <c r="T126" s="129">
        <f>S126*H126</f>
        <v>0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R126" s="130" t="s">
        <v>199</v>
      </c>
      <c r="AT126" s="130" t="s">
        <v>195</v>
      </c>
      <c r="AU126" s="130" t="s">
        <v>84</v>
      </c>
      <c r="AY126" s="16" t="s">
        <v>142</v>
      </c>
      <c r="BE126" s="131">
        <f>IF(N126="základní",J126,0)</f>
        <v>40834.15</v>
      </c>
      <c r="BF126" s="131">
        <f>IF(N126="snížená",J126,0)</f>
        <v>0</v>
      </c>
      <c r="BG126" s="131">
        <f>IF(N126="zákl. přenesená",J126,0)</f>
        <v>0</v>
      </c>
      <c r="BH126" s="131">
        <f>IF(N126="sníž. přenesená",J126,0)</f>
        <v>0</v>
      </c>
      <c r="BI126" s="131">
        <f>IF(N126="nulová",J126,0)</f>
        <v>0</v>
      </c>
      <c r="BJ126" s="16" t="s">
        <v>21</v>
      </c>
      <c r="BK126" s="131">
        <f>ROUND(I126*H126,2)</f>
        <v>40834.15</v>
      </c>
      <c r="BL126" s="16" t="s">
        <v>199</v>
      </c>
      <c r="BM126" s="130" t="s">
        <v>241</v>
      </c>
    </row>
    <row r="127" spans="1:65" s="2" customFormat="1" ht="16.5" customHeight="1">
      <c r="A127" s="25"/>
      <c r="B127" s="119"/>
      <c r="C127" s="120" t="s">
        <v>242</v>
      </c>
      <c r="D127" s="120" t="s">
        <v>144</v>
      </c>
      <c r="E127" s="121" t="s">
        <v>243</v>
      </c>
      <c r="F127" s="122" t="s">
        <v>244</v>
      </c>
      <c r="G127" s="123" t="s">
        <v>156</v>
      </c>
      <c r="H127" s="124">
        <v>14148</v>
      </c>
      <c r="I127" s="125">
        <v>6</v>
      </c>
      <c r="J127" s="125">
        <f>ROUND(I127*H127,2)</f>
        <v>84888</v>
      </c>
      <c r="K127" s="122" t="s">
        <v>3</v>
      </c>
      <c r="L127" s="26"/>
      <c r="M127" s="126" t="s">
        <v>3</v>
      </c>
      <c r="N127" s="127" t="s">
        <v>45</v>
      </c>
      <c r="O127" s="128">
        <v>0</v>
      </c>
      <c r="P127" s="128">
        <f>O127*H127</f>
        <v>0</v>
      </c>
      <c r="Q127" s="128">
        <v>0</v>
      </c>
      <c r="R127" s="128">
        <f>Q127*H127</f>
        <v>0</v>
      </c>
      <c r="S127" s="128">
        <v>0</v>
      </c>
      <c r="T127" s="129">
        <f>S127*H127</f>
        <v>0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30" t="s">
        <v>148</v>
      </c>
      <c r="AT127" s="130" t="s">
        <v>144</v>
      </c>
      <c r="AU127" s="130" t="s">
        <v>84</v>
      </c>
      <c r="AY127" s="16" t="s">
        <v>142</v>
      </c>
      <c r="BE127" s="131">
        <f>IF(N127="základní",J127,0)</f>
        <v>84888</v>
      </c>
      <c r="BF127" s="131">
        <f>IF(N127="snížená",J127,0)</f>
        <v>0</v>
      </c>
      <c r="BG127" s="131">
        <f>IF(N127="zákl. přenesená",J127,0)</f>
        <v>0</v>
      </c>
      <c r="BH127" s="131">
        <f>IF(N127="sníž. přenesená",J127,0)</f>
        <v>0</v>
      </c>
      <c r="BI127" s="131">
        <f>IF(N127="nulová",J127,0)</f>
        <v>0</v>
      </c>
      <c r="BJ127" s="16" t="s">
        <v>21</v>
      </c>
      <c r="BK127" s="131">
        <f>ROUND(I127*H127,2)</f>
        <v>84888</v>
      </c>
      <c r="BL127" s="16" t="s">
        <v>148</v>
      </c>
      <c r="BM127" s="130" t="s">
        <v>245</v>
      </c>
    </row>
    <row r="128" spans="1:65" s="13" customFormat="1">
      <c r="B128" s="136"/>
      <c r="D128" s="132" t="s">
        <v>152</v>
      </c>
      <c r="E128" s="137" t="s">
        <v>3</v>
      </c>
      <c r="F128" s="138" t="s">
        <v>246</v>
      </c>
      <c r="H128" s="139">
        <v>14148</v>
      </c>
      <c r="L128" s="136"/>
      <c r="M128" s="140"/>
      <c r="N128" s="141"/>
      <c r="O128" s="141"/>
      <c r="P128" s="141"/>
      <c r="Q128" s="141"/>
      <c r="R128" s="141"/>
      <c r="S128" s="141"/>
      <c r="T128" s="142"/>
      <c r="AT128" s="137" t="s">
        <v>152</v>
      </c>
      <c r="AU128" s="137" t="s">
        <v>84</v>
      </c>
      <c r="AV128" s="13" t="s">
        <v>84</v>
      </c>
      <c r="AW128" s="13" t="s">
        <v>33</v>
      </c>
      <c r="AX128" s="13" t="s">
        <v>21</v>
      </c>
      <c r="AY128" s="137" t="s">
        <v>142</v>
      </c>
    </row>
    <row r="129" spans="1:65" s="12" customFormat="1" ht="22.8" customHeight="1">
      <c r="B129" s="107"/>
      <c r="D129" s="108" t="s">
        <v>73</v>
      </c>
      <c r="E129" s="117" t="s">
        <v>148</v>
      </c>
      <c r="F129" s="117" t="s">
        <v>247</v>
      </c>
      <c r="J129" s="118">
        <f>BK129</f>
        <v>35595</v>
      </c>
      <c r="L129" s="107"/>
      <c r="M129" s="111"/>
      <c r="N129" s="112"/>
      <c r="O129" s="112"/>
      <c r="P129" s="113">
        <f>SUM(P130:P131)</f>
        <v>0</v>
      </c>
      <c r="Q129" s="112"/>
      <c r="R129" s="113">
        <f>SUM(R130:R131)</f>
        <v>48.053249999999998</v>
      </c>
      <c r="S129" s="112"/>
      <c r="T129" s="114">
        <f>SUM(T130:T131)</f>
        <v>0</v>
      </c>
      <c r="AR129" s="108" t="s">
        <v>21</v>
      </c>
      <c r="AT129" s="115" t="s">
        <v>73</v>
      </c>
      <c r="AU129" s="115" t="s">
        <v>21</v>
      </c>
      <c r="AY129" s="108" t="s">
        <v>142</v>
      </c>
      <c r="BK129" s="116">
        <f>SUM(BK130:BK131)</f>
        <v>35595</v>
      </c>
    </row>
    <row r="130" spans="1:65" s="2" customFormat="1" ht="21.75" customHeight="1">
      <c r="A130" s="25"/>
      <c r="B130" s="119"/>
      <c r="C130" s="120" t="s">
        <v>248</v>
      </c>
      <c r="D130" s="120" t="s">
        <v>144</v>
      </c>
      <c r="E130" s="121" t="s">
        <v>249</v>
      </c>
      <c r="F130" s="122" t="s">
        <v>250</v>
      </c>
      <c r="G130" s="123" t="s">
        <v>251</v>
      </c>
      <c r="H130" s="124">
        <v>565</v>
      </c>
      <c r="I130" s="125">
        <v>63</v>
      </c>
      <c r="J130" s="125">
        <f>ROUND(I130*H130,2)</f>
        <v>35595</v>
      </c>
      <c r="K130" s="122" t="s">
        <v>3</v>
      </c>
      <c r="L130" s="26"/>
      <c r="M130" s="126" t="s">
        <v>3</v>
      </c>
      <c r="N130" s="127" t="s">
        <v>45</v>
      </c>
      <c r="O130" s="128">
        <v>0</v>
      </c>
      <c r="P130" s="128">
        <f>O130*H130</f>
        <v>0</v>
      </c>
      <c r="Q130" s="128">
        <v>8.5050000000000001E-2</v>
      </c>
      <c r="R130" s="128">
        <f>Q130*H130</f>
        <v>48.053249999999998</v>
      </c>
      <c r="S130" s="128">
        <v>0</v>
      </c>
      <c r="T130" s="129">
        <f>S130*H130</f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R130" s="130" t="s">
        <v>148</v>
      </c>
      <c r="AT130" s="130" t="s">
        <v>144</v>
      </c>
      <c r="AU130" s="130" t="s">
        <v>84</v>
      </c>
      <c r="AY130" s="16" t="s">
        <v>142</v>
      </c>
      <c r="BE130" s="131">
        <f>IF(N130="základní",J130,0)</f>
        <v>35595</v>
      </c>
      <c r="BF130" s="131">
        <f>IF(N130="snížená",J130,0)</f>
        <v>0</v>
      </c>
      <c r="BG130" s="131">
        <f>IF(N130="zákl. přenesená",J130,0)</f>
        <v>0</v>
      </c>
      <c r="BH130" s="131">
        <f>IF(N130="sníž. přenesená",J130,0)</f>
        <v>0</v>
      </c>
      <c r="BI130" s="131">
        <f>IF(N130="nulová",J130,0)</f>
        <v>0</v>
      </c>
      <c r="BJ130" s="16" t="s">
        <v>21</v>
      </c>
      <c r="BK130" s="131">
        <f>ROUND(I130*H130,2)</f>
        <v>35595</v>
      </c>
      <c r="BL130" s="16" t="s">
        <v>148</v>
      </c>
      <c r="BM130" s="130" t="s">
        <v>252</v>
      </c>
    </row>
    <row r="131" spans="1:65" s="13" customFormat="1">
      <c r="B131" s="136"/>
      <c r="D131" s="132" t="s">
        <v>152</v>
      </c>
      <c r="E131" s="137" t="s">
        <v>3</v>
      </c>
      <c r="F131" s="138" t="s">
        <v>253</v>
      </c>
      <c r="H131" s="139">
        <v>565</v>
      </c>
      <c r="L131" s="136"/>
      <c r="M131" s="140"/>
      <c r="N131" s="141"/>
      <c r="O131" s="141"/>
      <c r="P131" s="141"/>
      <c r="Q131" s="141"/>
      <c r="R131" s="141"/>
      <c r="S131" s="141"/>
      <c r="T131" s="142"/>
      <c r="AT131" s="137" t="s">
        <v>152</v>
      </c>
      <c r="AU131" s="137" t="s">
        <v>84</v>
      </c>
      <c r="AV131" s="13" t="s">
        <v>84</v>
      </c>
      <c r="AW131" s="13" t="s">
        <v>33</v>
      </c>
      <c r="AX131" s="13" t="s">
        <v>21</v>
      </c>
      <c r="AY131" s="137" t="s">
        <v>142</v>
      </c>
    </row>
    <row r="132" spans="1:65" s="12" customFormat="1" ht="22.8" customHeight="1">
      <c r="B132" s="107"/>
      <c r="D132" s="108" t="s">
        <v>73</v>
      </c>
      <c r="E132" s="117" t="s">
        <v>185</v>
      </c>
      <c r="F132" s="117" t="s">
        <v>254</v>
      </c>
      <c r="J132" s="118">
        <f>BK132</f>
        <v>1183640</v>
      </c>
      <c r="L132" s="107"/>
      <c r="M132" s="111"/>
      <c r="N132" s="112"/>
      <c r="O132" s="112"/>
      <c r="P132" s="113">
        <f>SUM(P133:P145)</f>
        <v>0</v>
      </c>
      <c r="Q132" s="112"/>
      <c r="R132" s="113">
        <f>SUM(R133:R145)</f>
        <v>2402.9304000000002</v>
      </c>
      <c r="S132" s="112"/>
      <c r="T132" s="114">
        <f>SUM(T133:T145)</f>
        <v>0</v>
      </c>
      <c r="AR132" s="108" t="s">
        <v>21</v>
      </c>
      <c r="AT132" s="115" t="s">
        <v>73</v>
      </c>
      <c r="AU132" s="115" t="s">
        <v>21</v>
      </c>
      <c r="AY132" s="108" t="s">
        <v>142</v>
      </c>
      <c r="BK132" s="116">
        <f>SUM(BK133:BK145)</f>
        <v>1183640</v>
      </c>
    </row>
    <row r="133" spans="1:65" s="2" customFormat="1" ht="21.75" customHeight="1">
      <c r="A133" s="25"/>
      <c r="B133" s="119"/>
      <c r="C133" s="120" t="s">
        <v>8</v>
      </c>
      <c r="D133" s="120" t="s">
        <v>144</v>
      </c>
      <c r="E133" s="121" t="s">
        <v>255</v>
      </c>
      <c r="F133" s="122" t="s">
        <v>256</v>
      </c>
      <c r="G133" s="123" t="s">
        <v>251</v>
      </c>
      <c r="H133" s="124">
        <v>3160</v>
      </c>
      <c r="I133" s="125">
        <v>11</v>
      </c>
      <c r="J133" s="125">
        <f>ROUND(I133*H133,2)</f>
        <v>34760</v>
      </c>
      <c r="K133" s="122" t="s">
        <v>3</v>
      </c>
      <c r="L133" s="26"/>
      <c r="M133" s="126" t="s">
        <v>3</v>
      </c>
      <c r="N133" s="127" t="s">
        <v>45</v>
      </c>
      <c r="O133" s="128">
        <v>0</v>
      </c>
      <c r="P133" s="128">
        <f>O133*H133</f>
        <v>0</v>
      </c>
      <c r="Q133" s="128">
        <v>0</v>
      </c>
      <c r="R133" s="128">
        <f>Q133*H133</f>
        <v>0</v>
      </c>
      <c r="S133" s="128">
        <v>0</v>
      </c>
      <c r="T133" s="129">
        <f>S133*H133</f>
        <v>0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30" t="s">
        <v>148</v>
      </c>
      <c r="AT133" s="130" t="s">
        <v>144</v>
      </c>
      <c r="AU133" s="130" t="s">
        <v>84</v>
      </c>
      <c r="AY133" s="16" t="s">
        <v>142</v>
      </c>
      <c r="BE133" s="131">
        <f>IF(N133="základní",J133,0)</f>
        <v>34760</v>
      </c>
      <c r="BF133" s="131">
        <f>IF(N133="snížená",J133,0)</f>
        <v>0</v>
      </c>
      <c r="BG133" s="131">
        <f>IF(N133="zákl. přenesená",J133,0)</f>
        <v>0</v>
      </c>
      <c r="BH133" s="131">
        <f>IF(N133="sníž. přenesená",J133,0)</f>
        <v>0</v>
      </c>
      <c r="BI133" s="131">
        <f>IF(N133="nulová",J133,0)</f>
        <v>0</v>
      </c>
      <c r="BJ133" s="16" t="s">
        <v>21</v>
      </c>
      <c r="BK133" s="131">
        <f>ROUND(I133*H133,2)</f>
        <v>34760</v>
      </c>
      <c r="BL133" s="16" t="s">
        <v>148</v>
      </c>
      <c r="BM133" s="130" t="s">
        <v>257</v>
      </c>
    </row>
    <row r="134" spans="1:65" s="13" customFormat="1">
      <c r="B134" s="136"/>
      <c r="D134" s="132" t="s">
        <v>152</v>
      </c>
      <c r="E134" s="137" t="s">
        <v>3</v>
      </c>
      <c r="F134" s="138" t="s">
        <v>258</v>
      </c>
      <c r="H134" s="139">
        <v>1560</v>
      </c>
      <c r="L134" s="136"/>
      <c r="M134" s="140"/>
      <c r="N134" s="141"/>
      <c r="O134" s="141"/>
      <c r="P134" s="141"/>
      <c r="Q134" s="141"/>
      <c r="R134" s="141"/>
      <c r="S134" s="141"/>
      <c r="T134" s="142"/>
      <c r="AT134" s="137" t="s">
        <v>152</v>
      </c>
      <c r="AU134" s="137" t="s">
        <v>84</v>
      </c>
      <c r="AV134" s="13" t="s">
        <v>84</v>
      </c>
      <c r="AW134" s="13" t="s">
        <v>33</v>
      </c>
      <c r="AX134" s="13" t="s">
        <v>74</v>
      </c>
      <c r="AY134" s="137" t="s">
        <v>142</v>
      </c>
    </row>
    <row r="135" spans="1:65" s="13" customFormat="1">
      <c r="B135" s="136"/>
      <c r="D135" s="132" t="s">
        <v>152</v>
      </c>
      <c r="E135" s="137" t="s">
        <v>3</v>
      </c>
      <c r="F135" s="138" t="s">
        <v>259</v>
      </c>
      <c r="H135" s="139">
        <v>1600</v>
      </c>
      <c r="L135" s="136"/>
      <c r="M135" s="140"/>
      <c r="N135" s="141"/>
      <c r="O135" s="141"/>
      <c r="P135" s="141"/>
      <c r="Q135" s="141"/>
      <c r="R135" s="141"/>
      <c r="S135" s="141"/>
      <c r="T135" s="142"/>
      <c r="AT135" s="137" t="s">
        <v>152</v>
      </c>
      <c r="AU135" s="137" t="s">
        <v>84</v>
      </c>
      <c r="AV135" s="13" t="s">
        <v>84</v>
      </c>
      <c r="AW135" s="13" t="s">
        <v>33</v>
      </c>
      <c r="AX135" s="13" t="s">
        <v>74</v>
      </c>
      <c r="AY135" s="137" t="s">
        <v>142</v>
      </c>
    </row>
    <row r="136" spans="1:65" s="14" customFormat="1">
      <c r="B136" s="152"/>
      <c r="D136" s="132" t="s">
        <v>152</v>
      </c>
      <c r="E136" s="153" t="s">
        <v>3</v>
      </c>
      <c r="F136" s="154" t="s">
        <v>260</v>
      </c>
      <c r="H136" s="155">
        <v>3160</v>
      </c>
      <c r="L136" s="152"/>
      <c r="M136" s="156"/>
      <c r="N136" s="157"/>
      <c r="O136" s="157"/>
      <c r="P136" s="157"/>
      <c r="Q136" s="157"/>
      <c r="R136" s="157"/>
      <c r="S136" s="157"/>
      <c r="T136" s="158"/>
      <c r="AT136" s="153" t="s">
        <v>152</v>
      </c>
      <c r="AU136" s="153" t="s">
        <v>84</v>
      </c>
      <c r="AV136" s="14" t="s">
        <v>148</v>
      </c>
      <c r="AW136" s="14" t="s">
        <v>4</v>
      </c>
      <c r="AX136" s="14" t="s">
        <v>21</v>
      </c>
      <c r="AY136" s="153" t="s">
        <v>142</v>
      </c>
    </row>
    <row r="137" spans="1:65" s="2" customFormat="1" ht="16.5" customHeight="1">
      <c r="A137" s="25"/>
      <c r="B137" s="119"/>
      <c r="C137" s="143" t="s">
        <v>261</v>
      </c>
      <c r="D137" s="143" t="s">
        <v>195</v>
      </c>
      <c r="E137" s="144" t="s">
        <v>262</v>
      </c>
      <c r="F137" s="145" t="s">
        <v>263</v>
      </c>
      <c r="G137" s="146" t="s">
        <v>251</v>
      </c>
      <c r="H137" s="147">
        <v>1600</v>
      </c>
      <c r="I137" s="148">
        <v>51</v>
      </c>
      <c r="J137" s="148">
        <f>ROUND(I137*H137,2)</f>
        <v>81600</v>
      </c>
      <c r="K137" s="145" t="s">
        <v>3</v>
      </c>
      <c r="L137" s="149"/>
      <c r="M137" s="150" t="s">
        <v>3</v>
      </c>
      <c r="N137" s="151" t="s">
        <v>45</v>
      </c>
      <c r="O137" s="128">
        <v>0</v>
      </c>
      <c r="P137" s="128">
        <f>O137*H137</f>
        <v>0</v>
      </c>
      <c r="Q137" s="128">
        <v>7.2000000000000005E-4</v>
      </c>
      <c r="R137" s="128">
        <f>Q137*H137</f>
        <v>1.1520000000000001</v>
      </c>
      <c r="S137" s="128">
        <v>0</v>
      </c>
      <c r="T137" s="129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30" t="s">
        <v>199</v>
      </c>
      <c r="AT137" s="130" t="s">
        <v>195</v>
      </c>
      <c r="AU137" s="130" t="s">
        <v>84</v>
      </c>
      <c r="AY137" s="16" t="s">
        <v>142</v>
      </c>
      <c r="BE137" s="131">
        <f>IF(N137="základní",J137,0)</f>
        <v>81600</v>
      </c>
      <c r="BF137" s="131">
        <f>IF(N137="snížená",J137,0)</f>
        <v>0</v>
      </c>
      <c r="BG137" s="131">
        <f>IF(N137="zákl. přenesená",J137,0)</f>
        <v>0</v>
      </c>
      <c r="BH137" s="131">
        <f>IF(N137="sníž. přenesená",J137,0)</f>
        <v>0</v>
      </c>
      <c r="BI137" s="131">
        <f>IF(N137="nulová",J137,0)</f>
        <v>0</v>
      </c>
      <c r="BJ137" s="16" t="s">
        <v>21</v>
      </c>
      <c r="BK137" s="131">
        <f>ROUND(I137*H137,2)</f>
        <v>81600</v>
      </c>
      <c r="BL137" s="16" t="s">
        <v>199</v>
      </c>
      <c r="BM137" s="130" t="s">
        <v>264</v>
      </c>
    </row>
    <row r="138" spans="1:65" s="2" customFormat="1" ht="16.5" customHeight="1">
      <c r="A138" s="25"/>
      <c r="B138" s="119"/>
      <c r="C138" s="143" t="s">
        <v>265</v>
      </c>
      <c r="D138" s="143" t="s">
        <v>195</v>
      </c>
      <c r="E138" s="144" t="s">
        <v>266</v>
      </c>
      <c r="F138" s="145" t="s">
        <v>267</v>
      </c>
      <c r="G138" s="146" t="s">
        <v>251</v>
      </c>
      <c r="H138" s="147">
        <v>1560</v>
      </c>
      <c r="I138" s="148">
        <v>108</v>
      </c>
      <c r="J138" s="148">
        <f>ROUND(I138*H138,2)</f>
        <v>168480</v>
      </c>
      <c r="K138" s="145" t="s">
        <v>3</v>
      </c>
      <c r="L138" s="149"/>
      <c r="M138" s="150" t="s">
        <v>3</v>
      </c>
      <c r="N138" s="151" t="s">
        <v>45</v>
      </c>
      <c r="O138" s="128">
        <v>0</v>
      </c>
      <c r="P138" s="128">
        <f>O138*H138</f>
        <v>0</v>
      </c>
      <c r="Q138" s="128">
        <v>1.14E-3</v>
      </c>
      <c r="R138" s="128">
        <f>Q138*H138</f>
        <v>1.7784</v>
      </c>
      <c r="S138" s="128">
        <v>0</v>
      </c>
      <c r="T138" s="129">
        <f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30" t="s">
        <v>199</v>
      </c>
      <c r="AT138" s="130" t="s">
        <v>195</v>
      </c>
      <c r="AU138" s="130" t="s">
        <v>84</v>
      </c>
      <c r="AY138" s="16" t="s">
        <v>142</v>
      </c>
      <c r="BE138" s="131">
        <f>IF(N138="základní",J138,0)</f>
        <v>168480</v>
      </c>
      <c r="BF138" s="131">
        <f>IF(N138="snížená",J138,0)</f>
        <v>0</v>
      </c>
      <c r="BG138" s="131">
        <f>IF(N138="zákl. přenesená",J138,0)</f>
        <v>0</v>
      </c>
      <c r="BH138" s="131">
        <f>IF(N138="sníž. přenesená",J138,0)</f>
        <v>0</v>
      </c>
      <c r="BI138" s="131">
        <f>IF(N138="nulová",J138,0)</f>
        <v>0</v>
      </c>
      <c r="BJ138" s="16" t="s">
        <v>21</v>
      </c>
      <c r="BK138" s="131">
        <f>ROUND(I138*H138,2)</f>
        <v>168480</v>
      </c>
      <c r="BL138" s="16" t="s">
        <v>199</v>
      </c>
      <c r="BM138" s="130" t="s">
        <v>268</v>
      </c>
    </row>
    <row r="139" spans="1:65" s="2" customFormat="1" ht="21.75" customHeight="1">
      <c r="A139" s="25"/>
      <c r="B139" s="119"/>
      <c r="C139" s="120" t="s">
        <v>269</v>
      </c>
      <c r="D139" s="120" t="s">
        <v>144</v>
      </c>
      <c r="E139" s="121" t="s">
        <v>270</v>
      </c>
      <c r="F139" s="122" t="s">
        <v>271</v>
      </c>
      <c r="G139" s="123" t="s">
        <v>251</v>
      </c>
      <c r="H139" s="124">
        <v>80</v>
      </c>
      <c r="I139" s="125">
        <v>1920</v>
      </c>
      <c r="J139" s="125">
        <f>ROUND(I139*H139,2)</f>
        <v>153600</v>
      </c>
      <c r="K139" s="122" t="s">
        <v>3</v>
      </c>
      <c r="L139" s="26"/>
      <c r="M139" s="126" t="s">
        <v>3</v>
      </c>
      <c r="N139" s="127" t="s">
        <v>45</v>
      </c>
      <c r="O139" s="128">
        <v>0</v>
      </c>
      <c r="P139" s="128">
        <f>O139*H139</f>
        <v>0</v>
      </c>
      <c r="Q139" s="128">
        <v>0</v>
      </c>
      <c r="R139" s="128">
        <f>Q139*H139</f>
        <v>0</v>
      </c>
      <c r="S139" s="128">
        <v>0</v>
      </c>
      <c r="T139" s="129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30" t="s">
        <v>199</v>
      </c>
      <c r="AT139" s="130" t="s">
        <v>144</v>
      </c>
      <c r="AU139" s="130" t="s">
        <v>84</v>
      </c>
      <c r="AY139" s="16" t="s">
        <v>142</v>
      </c>
      <c r="BE139" s="131">
        <f>IF(N139="základní",J139,0)</f>
        <v>153600</v>
      </c>
      <c r="BF139" s="131">
        <f>IF(N139="snížená",J139,0)</f>
        <v>0</v>
      </c>
      <c r="BG139" s="131">
        <f>IF(N139="zákl. přenesená",J139,0)</f>
        <v>0</v>
      </c>
      <c r="BH139" s="131">
        <f>IF(N139="sníž. přenesená",J139,0)</f>
        <v>0</v>
      </c>
      <c r="BI139" s="131">
        <f>IF(N139="nulová",J139,0)</f>
        <v>0</v>
      </c>
      <c r="BJ139" s="16" t="s">
        <v>21</v>
      </c>
      <c r="BK139" s="131">
        <f>ROUND(I139*H139,2)</f>
        <v>153600</v>
      </c>
      <c r="BL139" s="16" t="s">
        <v>199</v>
      </c>
      <c r="BM139" s="130" t="s">
        <v>272</v>
      </c>
    </row>
    <row r="140" spans="1:65" s="13" customFormat="1">
      <c r="B140" s="136"/>
      <c r="D140" s="132" t="s">
        <v>152</v>
      </c>
      <c r="E140" s="137" t="s">
        <v>3</v>
      </c>
      <c r="F140" s="138" t="s">
        <v>273</v>
      </c>
      <c r="H140" s="139">
        <v>80</v>
      </c>
      <c r="L140" s="136"/>
      <c r="M140" s="140"/>
      <c r="N140" s="141"/>
      <c r="O140" s="141"/>
      <c r="P140" s="141"/>
      <c r="Q140" s="141"/>
      <c r="R140" s="141"/>
      <c r="S140" s="141"/>
      <c r="T140" s="142"/>
      <c r="AT140" s="137" t="s">
        <v>152</v>
      </c>
      <c r="AU140" s="137" t="s">
        <v>84</v>
      </c>
      <c r="AV140" s="13" t="s">
        <v>84</v>
      </c>
      <c r="AW140" s="13" t="s">
        <v>33</v>
      </c>
      <c r="AX140" s="13" t="s">
        <v>21</v>
      </c>
      <c r="AY140" s="137" t="s">
        <v>142</v>
      </c>
    </row>
    <row r="141" spans="1:65" s="2" customFormat="1" ht="21.75" customHeight="1">
      <c r="A141" s="25"/>
      <c r="B141" s="119"/>
      <c r="C141" s="120" t="s">
        <v>274</v>
      </c>
      <c r="D141" s="120" t="s">
        <v>144</v>
      </c>
      <c r="E141" s="121" t="s">
        <v>275</v>
      </c>
      <c r="F141" s="122" t="s">
        <v>276</v>
      </c>
      <c r="G141" s="123" t="s">
        <v>182</v>
      </c>
      <c r="H141" s="124">
        <v>1200</v>
      </c>
      <c r="I141" s="125">
        <v>37</v>
      </c>
      <c r="J141" s="125">
        <f>ROUND(I141*H141,2)</f>
        <v>44400</v>
      </c>
      <c r="K141" s="122" t="s">
        <v>3</v>
      </c>
      <c r="L141" s="26"/>
      <c r="M141" s="126" t="s">
        <v>3</v>
      </c>
      <c r="N141" s="127" t="s">
        <v>45</v>
      </c>
      <c r="O141" s="128">
        <v>0</v>
      </c>
      <c r="P141" s="128">
        <f>O141*H141</f>
        <v>0</v>
      </c>
      <c r="Q141" s="128">
        <v>0</v>
      </c>
      <c r="R141" s="128">
        <f>Q141*H141</f>
        <v>0</v>
      </c>
      <c r="S141" s="128">
        <v>0</v>
      </c>
      <c r="T141" s="129">
        <f>S141*H141</f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30" t="s">
        <v>148</v>
      </c>
      <c r="AT141" s="130" t="s">
        <v>144</v>
      </c>
      <c r="AU141" s="130" t="s">
        <v>84</v>
      </c>
      <c r="AY141" s="16" t="s">
        <v>142</v>
      </c>
      <c r="BE141" s="131">
        <f>IF(N141="základní",J141,0)</f>
        <v>44400</v>
      </c>
      <c r="BF141" s="131">
        <f>IF(N141="snížená",J141,0)</f>
        <v>0</v>
      </c>
      <c r="BG141" s="131">
        <f>IF(N141="zákl. přenesená",J141,0)</f>
        <v>0</v>
      </c>
      <c r="BH141" s="131">
        <f>IF(N141="sníž. přenesená",J141,0)</f>
        <v>0</v>
      </c>
      <c r="BI141" s="131">
        <f>IF(N141="nulová",J141,0)</f>
        <v>0</v>
      </c>
      <c r="BJ141" s="16" t="s">
        <v>21</v>
      </c>
      <c r="BK141" s="131">
        <f>ROUND(I141*H141,2)</f>
        <v>44400</v>
      </c>
      <c r="BL141" s="16" t="s">
        <v>148</v>
      </c>
      <c r="BM141" s="130" t="s">
        <v>277</v>
      </c>
    </row>
    <row r="142" spans="1:65" s="13" customFormat="1">
      <c r="B142" s="136"/>
      <c r="D142" s="132" t="s">
        <v>152</v>
      </c>
      <c r="E142" s="137" t="s">
        <v>3</v>
      </c>
      <c r="F142" s="138" t="s">
        <v>278</v>
      </c>
      <c r="H142" s="139">
        <v>1200</v>
      </c>
      <c r="L142" s="136"/>
      <c r="M142" s="140"/>
      <c r="N142" s="141"/>
      <c r="O142" s="141"/>
      <c r="P142" s="141"/>
      <c r="Q142" s="141"/>
      <c r="R142" s="141"/>
      <c r="S142" s="141"/>
      <c r="T142" s="142"/>
      <c r="AT142" s="137" t="s">
        <v>152</v>
      </c>
      <c r="AU142" s="137" t="s">
        <v>84</v>
      </c>
      <c r="AV142" s="13" t="s">
        <v>84</v>
      </c>
      <c r="AW142" s="13" t="s">
        <v>33</v>
      </c>
      <c r="AX142" s="13" t="s">
        <v>21</v>
      </c>
      <c r="AY142" s="137" t="s">
        <v>142</v>
      </c>
    </row>
    <row r="143" spans="1:65" s="2" customFormat="1" ht="21.75" customHeight="1">
      <c r="A143" s="25"/>
      <c r="B143" s="119"/>
      <c r="C143" s="143" t="s">
        <v>279</v>
      </c>
      <c r="D143" s="143" t="s">
        <v>195</v>
      </c>
      <c r="E143" s="144" t="s">
        <v>280</v>
      </c>
      <c r="F143" s="145" t="s">
        <v>281</v>
      </c>
      <c r="G143" s="146" t="s">
        <v>198</v>
      </c>
      <c r="H143" s="147">
        <v>2400</v>
      </c>
      <c r="I143" s="148">
        <v>292</v>
      </c>
      <c r="J143" s="148">
        <f>ROUND(I143*H143,2)</f>
        <v>700800</v>
      </c>
      <c r="K143" s="145" t="s">
        <v>3</v>
      </c>
      <c r="L143" s="149"/>
      <c r="M143" s="150" t="s">
        <v>3</v>
      </c>
      <c r="N143" s="151" t="s">
        <v>45</v>
      </c>
      <c r="O143" s="128">
        <v>0</v>
      </c>
      <c r="P143" s="128">
        <f>O143*H143</f>
        <v>0</v>
      </c>
      <c r="Q143" s="128">
        <v>1</v>
      </c>
      <c r="R143" s="128">
        <f>Q143*H143</f>
        <v>2400</v>
      </c>
      <c r="S143" s="128">
        <v>0</v>
      </c>
      <c r="T143" s="129">
        <f>S143*H143</f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30" t="s">
        <v>199</v>
      </c>
      <c r="AT143" s="130" t="s">
        <v>195</v>
      </c>
      <c r="AU143" s="130" t="s">
        <v>84</v>
      </c>
      <c r="AY143" s="16" t="s">
        <v>142</v>
      </c>
      <c r="BE143" s="131">
        <f>IF(N143="základní",J143,0)</f>
        <v>700800</v>
      </c>
      <c r="BF143" s="131">
        <f>IF(N143="snížená",J143,0)</f>
        <v>0</v>
      </c>
      <c r="BG143" s="131">
        <f>IF(N143="zákl. přenesená",J143,0)</f>
        <v>0</v>
      </c>
      <c r="BH143" s="131">
        <f>IF(N143="sníž. přenesená",J143,0)</f>
        <v>0</v>
      </c>
      <c r="BI143" s="131">
        <f>IF(N143="nulová",J143,0)</f>
        <v>0</v>
      </c>
      <c r="BJ143" s="16" t="s">
        <v>21</v>
      </c>
      <c r="BK143" s="131">
        <f>ROUND(I143*H143,2)</f>
        <v>700800</v>
      </c>
      <c r="BL143" s="16" t="s">
        <v>199</v>
      </c>
      <c r="BM143" s="130" t="s">
        <v>282</v>
      </c>
    </row>
    <row r="144" spans="1:65" s="2" customFormat="1" ht="19.2">
      <c r="A144" s="25"/>
      <c r="B144" s="26"/>
      <c r="C144" s="25"/>
      <c r="D144" s="132" t="s">
        <v>150</v>
      </c>
      <c r="E144" s="25"/>
      <c r="F144" s="133" t="s">
        <v>283</v>
      </c>
      <c r="G144" s="25"/>
      <c r="H144" s="25"/>
      <c r="I144" s="25"/>
      <c r="J144" s="25"/>
      <c r="K144" s="25"/>
      <c r="L144" s="26"/>
      <c r="M144" s="134"/>
      <c r="N144" s="135"/>
      <c r="O144" s="43"/>
      <c r="P144" s="43"/>
      <c r="Q144" s="43"/>
      <c r="R144" s="43"/>
      <c r="S144" s="43"/>
      <c r="T144" s="44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T144" s="16" t="s">
        <v>150</v>
      </c>
      <c r="AU144" s="16" t="s">
        <v>84</v>
      </c>
    </row>
    <row r="145" spans="1:65" s="13" customFormat="1">
      <c r="B145" s="136"/>
      <c r="D145" s="132" t="s">
        <v>152</v>
      </c>
      <c r="E145" s="137" t="s">
        <v>3</v>
      </c>
      <c r="F145" s="138" t="s">
        <v>284</v>
      </c>
      <c r="H145" s="139">
        <v>2400</v>
      </c>
      <c r="L145" s="136"/>
      <c r="M145" s="140"/>
      <c r="N145" s="141"/>
      <c r="O145" s="141"/>
      <c r="P145" s="141"/>
      <c r="Q145" s="141"/>
      <c r="R145" s="141"/>
      <c r="S145" s="141"/>
      <c r="T145" s="142"/>
      <c r="AT145" s="137" t="s">
        <v>152</v>
      </c>
      <c r="AU145" s="137" t="s">
        <v>84</v>
      </c>
      <c r="AV145" s="13" t="s">
        <v>84</v>
      </c>
      <c r="AW145" s="13" t="s">
        <v>33</v>
      </c>
      <c r="AX145" s="13" t="s">
        <v>21</v>
      </c>
      <c r="AY145" s="137" t="s">
        <v>142</v>
      </c>
    </row>
    <row r="146" spans="1:65" s="12" customFormat="1" ht="25.95" customHeight="1">
      <c r="B146" s="107"/>
      <c r="D146" s="108" t="s">
        <v>73</v>
      </c>
      <c r="E146" s="109" t="s">
        <v>285</v>
      </c>
      <c r="F146" s="109" t="s">
        <v>286</v>
      </c>
      <c r="J146" s="110">
        <f>BK146</f>
        <v>5105285.17</v>
      </c>
      <c r="L146" s="107"/>
      <c r="M146" s="111"/>
      <c r="N146" s="112"/>
      <c r="O146" s="112"/>
      <c r="P146" s="113">
        <f>P147</f>
        <v>0</v>
      </c>
      <c r="Q146" s="112"/>
      <c r="R146" s="113">
        <f>R147</f>
        <v>23.234995999999995</v>
      </c>
      <c r="S146" s="112"/>
      <c r="T146" s="114">
        <f>T147</f>
        <v>0</v>
      </c>
      <c r="AR146" s="108" t="s">
        <v>84</v>
      </c>
      <c r="AT146" s="115" t="s">
        <v>73</v>
      </c>
      <c r="AU146" s="115" t="s">
        <v>74</v>
      </c>
      <c r="AY146" s="108" t="s">
        <v>142</v>
      </c>
      <c r="BK146" s="116">
        <f>BK147</f>
        <v>5105285.17</v>
      </c>
    </row>
    <row r="147" spans="1:65" s="12" customFormat="1" ht="22.8" customHeight="1">
      <c r="B147" s="107"/>
      <c r="D147" s="108" t="s">
        <v>73</v>
      </c>
      <c r="E147" s="117" t="s">
        <v>287</v>
      </c>
      <c r="F147" s="117" t="s">
        <v>288</v>
      </c>
      <c r="J147" s="118">
        <f>BK147</f>
        <v>5105285.17</v>
      </c>
      <c r="L147" s="107"/>
      <c r="M147" s="111"/>
      <c r="N147" s="112"/>
      <c r="O147" s="112"/>
      <c r="P147" s="113">
        <f>P148+SUM(P149:P157)</f>
        <v>0</v>
      </c>
      <c r="Q147" s="112"/>
      <c r="R147" s="113">
        <f>R148+SUM(R149:R157)</f>
        <v>23.234995999999995</v>
      </c>
      <c r="S147" s="112"/>
      <c r="T147" s="114">
        <f>T148+SUM(T149:T157)</f>
        <v>0</v>
      </c>
      <c r="AR147" s="108" t="s">
        <v>84</v>
      </c>
      <c r="AT147" s="115" t="s">
        <v>73</v>
      </c>
      <c r="AU147" s="115" t="s">
        <v>21</v>
      </c>
      <c r="AY147" s="108" t="s">
        <v>142</v>
      </c>
      <c r="BK147" s="116">
        <f>BK148+SUM(BK149:BK157)</f>
        <v>5105285.17</v>
      </c>
    </row>
    <row r="148" spans="1:65" s="2" customFormat="1" ht="33" customHeight="1">
      <c r="A148" s="25"/>
      <c r="B148" s="119"/>
      <c r="C148" s="120" t="s">
        <v>289</v>
      </c>
      <c r="D148" s="120" t="s">
        <v>144</v>
      </c>
      <c r="E148" s="121" t="s">
        <v>290</v>
      </c>
      <c r="F148" s="122" t="s">
        <v>291</v>
      </c>
      <c r="G148" s="123" t="s">
        <v>156</v>
      </c>
      <c r="H148" s="124">
        <v>13522</v>
      </c>
      <c r="I148" s="125">
        <v>245</v>
      </c>
      <c r="J148" s="125">
        <f>ROUND(I148*H148,2)</f>
        <v>3312890</v>
      </c>
      <c r="K148" s="122" t="s">
        <v>3</v>
      </c>
      <c r="L148" s="26"/>
      <c r="M148" s="126" t="s">
        <v>3</v>
      </c>
      <c r="N148" s="127" t="s">
        <v>45</v>
      </c>
      <c r="O148" s="128">
        <v>0</v>
      </c>
      <c r="P148" s="128">
        <f>O148*H148</f>
        <v>0</v>
      </c>
      <c r="Q148" s="128">
        <v>1.7000000000000001E-4</v>
      </c>
      <c r="R148" s="128">
        <f>Q148*H148</f>
        <v>2.29874</v>
      </c>
      <c r="S148" s="128">
        <v>0</v>
      </c>
      <c r="T148" s="129">
        <f>S148*H148</f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30" t="s">
        <v>227</v>
      </c>
      <c r="AT148" s="130" t="s">
        <v>144</v>
      </c>
      <c r="AU148" s="130" t="s">
        <v>84</v>
      </c>
      <c r="AY148" s="16" t="s">
        <v>142</v>
      </c>
      <c r="BE148" s="131">
        <f>IF(N148="základní",J148,0)</f>
        <v>3312890</v>
      </c>
      <c r="BF148" s="131">
        <f>IF(N148="snížená",J148,0)</f>
        <v>0</v>
      </c>
      <c r="BG148" s="131">
        <f>IF(N148="zákl. přenesená",J148,0)</f>
        <v>0</v>
      </c>
      <c r="BH148" s="131">
        <f>IF(N148="sníž. přenesená",J148,0)</f>
        <v>0</v>
      </c>
      <c r="BI148" s="131">
        <f>IF(N148="nulová",J148,0)</f>
        <v>0</v>
      </c>
      <c r="BJ148" s="16" t="s">
        <v>21</v>
      </c>
      <c r="BK148" s="131">
        <f>ROUND(I148*H148,2)</f>
        <v>3312890</v>
      </c>
      <c r="BL148" s="16" t="s">
        <v>227</v>
      </c>
      <c r="BM148" s="130" t="s">
        <v>292</v>
      </c>
    </row>
    <row r="149" spans="1:65" s="2" customFormat="1" ht="28.8">
      <c r="A149" s="25"/>
      <c r="B149" s="26"/>
      <c r="C149" s="25"/>
      <c r="D149" s="132" t="s">
        <v>150</v>
      </c>
      <c r="E149" s="25"/>
      <c r="F149" s="133" t="s">
        <v>293</v>
      </c>
      <c r="G149" s="25"/>
      <c r="H149" s="25"/>
      <c r="I149" s="25"/>
      <c r="J149" s="25"/>
      <c r="K149" s="25"/>
      <c r="L149" s="26"/>
      <c r="M149" s="134"/>
      <c r="N149" s="135"/>
      <c r="O149" s="43"/>
      <c r="P149" s="43"/>
      <c r="Q149" s="43"/>
      <c r="R149" s="43"/>
      <c r="S149" s="43"/>
      <c r="T149" s="44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T149" s="16" t="s">
        <v>150</v>
      </c>
      <c r="AU149" s="16" t="s">
        <v>84</v>
      </c>
    </row>
    <row r="150" spans="1:65" s="13" customFormat="1">
      <c r="B150" s="136"/>
      <c r="D150" s="132" t="s">
        <v>152</v>
      </c>
      <c r="E150" s="137" t="s">
        <v>3</v>
      </c>
      <c r="F150" s="138" t="s">
        <v>294</v>
      </c>
      <c r="H150" s="139">
        <v>13522</v>
      </c>
      <c r="L150" s="136"/>
      <c r="M150" s="140"/>
      <c r="N150" s="141"/>
      <c r="O150" s="141"/>
      <c r="P150" s="141"/>
      <c r="Q150" s="141"/>
      <c r="R150" s="141"/>
      <c r="S150" s="141"/>
      <c r="T150" s="142"/>
      <c r="AT150" s="137" t="s">
        <v>152</v>
      </c>
      <c r="AU150" s="137" t="s">
        <v>84</v>
      </c>
      <c r="AV150" s="13" t="s">
        <v>84</v>
      </c>
      <c r="AW150" s="13" t="s">
        <v>33</v>
      </c>
      <c r="AX150" s="13" t="s">
        <v>21</v>
      </c>
      <c r="AY150" s="137" t="s">
        <v>142</v>
      </c>
    </row>
    <row r="151" spans="1:65" s="2" customFormat="1" ht="21.75" customHeight="1">
      <c r="A151" s="25"/>
      <c r="B151" s="119"/>
      <c r="C151" s="120" t="s">
        <v>295</v>
      </c>
      <c r="D151" s="120" t="s">
        <v>144</v>
      </c>
      <c r="E151" s="121" t="s">
        <v>296</v>
      </c>
      <c r="F151" s="122" t="s">
        <v>297</v>
      </c>
      <c r="G151" s="123" t="s">
        <v>156</v>
      </c>
      <c r="H151" s="124">
        <v>30342.400000000001</v>
      </c>
      <c r="I151" s="125">
        <v>9</v>
      </c>
      <c r="J151" s="125">
        <f>ROUND(I151*H151,2)</f>
        <v>273081.59999999998</v>
      </c>
      <c r="K151" s="122" t="s">
        <v>3</v>
      </c>
      <c r="L151" s="26"/>
      <c r="M151" s="126" t="s">
        <v>3</v>
      </c>
      <c r="N151" s="127" t="s">
        <v>45</v>
      </c>
      <c r="O151" s="128">
        <v>0</v>
      </c>
      <c r="P151" s="128">
        <f>O151*H151</f>
        <v>0</v>
      </c>
      <c r="Q151" s="128">
        <v>3.0000000000000001E-5</v>
      </c>
      <c r="R151" s="128">
        <f>Q151*H151</f>
        <v>0.91027200000000008</v>
      </c>
      <c r="S151" s="128">
        <v>0</v>
      </c>
      <c r="T151" s="129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30" t="s">
        <v>148</v>
      </c>
      <c r="AT151" s="130" t="s">
        <v>144</v>
      </c>
      <c r="AU151" s="130" t="s">
        <v>84</v>
      </c>
      <c r="AY151" s="16" t="s">
        <v>142</v>
      </c>
      <c r="BE151" s="131">
        <f>IF(N151="základní",J151,0)</f>
        <v>273081.59999999998</v>
      </c>
      <c r="BF151" s="131">
        <f>IF(N151="snížená",J151,0)</f>
        <v>0</v>
      </c>
      <c r="BG151" s="131">
        <f>IF(N151="zákl. přenesená",J151,0)</f>
        <v>0</v>
      </c>
      <c r="BH151" s="131">
        <f>IF(N151="sníž. přenesená",J151,0)</f>
        <v>0</v>
      </c>
      <c r="BI151" s="131">
        <f>IF(N151="nulová",J151,0)</f>
        <v>0</v>
      </c>
      <c r="BJ151" s="16" t="s">
        <v>21</v>
      </c>
      <c r="BK151" s="131">
        <f>ROUND(I151*H151,2)</f>
        <v>273081.59999999998</v>
      </c>
      <c r="BL151" s="16" t="s">
        <v>148</v>
      </c>
      <c r="BM151" s="130" t="s">
        <v>298</v>
      </c>
    </row>
    <row r="152" spans="1:65" s="13" customFormat="1">
      <c r="B152" s="136"/>
      <c r="D152" s="132" t="s">
        <v>152</v>
      </c>
      <c r="E152" s="137" t="s">
        <v>3</v>
      </c>
      <c r="F152" s="138" t="s">
        <v>294</v>
      </c>
      <c r="H152" s="139">
        <v>13522</v>
      </c>
      <c r="L152" s="136"/>
      <c r="M152" s="140"/>
      <c r="N152" s="141"/>
      <c r="O152" s="141"/>
      <c r="P152" s="141"/>
      <c r="Q152" s="141"/>
      <c r="R152" s="141"/>
      <c r="S152" s="141"/>
      <c r="T152" s="142"/>
      <c r="AT152" s="137" t="s">
        <v>152</v>
      </c>
      <c r="AU152" s="137" t="s">
        <v>84</v>
      </c>
      <c r="AV152" s="13" t="s">
        <v>84</v>
      </c>
      <c r="AW152" s="13" t="s">
        <v>33</v>
      </c>
      <c r="AX152" s="13" t="s">
        <v>74</v>
      </c>
      <c r="AY152" s="137" t="s">
        <v>142</v>
      </c>
    </row>
    <row r="153" spans="1:65" s="13" customFormat="1">
      <c r="B153" s="136"/>
      <c r="D153" s="132" t="s">
        <v>152</v>
      </c>
      <c r="E153" s="137" t="s">
        <v>3</v>
      </c>
      <c r="F153" s="138" t="s">
        <v>299</v>
      </c>
      <c r="H153" s="139">
        <v>1649.2</v>
      </c>
      <c r="L153" s="136"/>
      <c r="M153" s="140"/>
      <c r="N153" s="141"/>
      <c r="O153" s="141"/>
      <c r="P153" s="141"/>
      <c r="Q153" s="141"/>
      <c r="R153" s="141"/>
      <c r="S153" s="141"/>
      <c r="T153" s="142"/>
      <c r="AT153" s="137" t="s">
        <v>152</v>
      </c>
      <c r="AU153" s="137" t="s">
        <v>84</v>
      </c>
      <c r="AV153" s="13" t="s">
        <v>84</v>
      </c>
      <c r="AW153" s="13" t="s">
        <v>33</v>
      </c>
      <c r="AX153" s="13" t="s">
        <v>74</v>
      </c>
      <c r="AY153" s="137" t="s">
        <v>142</v>
      </c>
    </row>
    <row r="154" spans="1:65" s="13" customFormat="1">
      <c r="B154" s="136"/>
      <c r="D154" s="132" t="s">
        <v>152</v>
      </c>
      <c r="E154" s="137" t="s">
        <v>3</v>
      </c>
      <c r="F154" s="138" t="s">
        <v>300</v>
      </c>
      <c r="H154" s="139">
        <v>30342.400000000001</v>
      </c>
      <c r="L154" s="136"/>
      <c r="M154" s="140"/>
      <c r="N154" s="141"/>
      <c r="O154" s="141"/>
      <c r="P154" s="141"/>
      <c r="Q154" s="141"/>
      <c r="R154" s="141"/>
      <c r="S154" s="141"/>
      <c r="T154" s="142"/>
      <c r="AT154" s="137" t="s">
        <v>152</v>
      </c>
      <c r="AU154" s="137" t="s">
        <v>84</v>
      </c>
      <c r="AV154" s="13" t="s">
        <v>84</v>
      </c>
      <c r="AW154" s="13" t="s">
        <v>33</v>
      </c>
      <c r="AX154" s="13" t="s">
        <v>21</v>
      </c>
      <c r="AY154" s="137" t="s">
        <v>142</v>
      </c>
    </row>
    <row r="155" spans="1:65" s="2" customFormat="1" ht="16.5" customHeight="1">
      <c r="A155" s="25"/>
      <c r="B155" s="119"/>
      <c r="C155" s="143" t="s">
        <v>301</v>
      </c>
      <c r="D155" s="143" t="s">
        <v>195</v>
      </c>
      <c r="E155" s="144" t="s">
        <v>302</v>
      </c>
      <c r="F155" s="145" t="s">
        <v>303</v>
      </c>
      <c r="G155" s="146" t="s">
        <v>156</v>
      </c>
      <c r="H155" s="147">
        <v>33376.639999999999</v>
      </c>
      <c r="I155" s="148">
        <v>42</v>
      </c>
      <c r="J155" s="148">
        <f>ROUND(I155*H155,2)</f>
        <v>1401818.88</v>
      </c>
      <c r="K155" s="145" t="s">
        <v>3</v>
      </c>
      <c r="L155" s="149"/>
      <c r="M155" s="150" t="s">
        <v>3</v>
      </c>
      <c r="N155" s="151" t="s">
        <v>45</v>
      </c>
      <c r="O155" s="128">
        <v>0</v>
      </c>
      <c r="P155" s="128">
        <f>O155*H155</f>
        <v>0</v>
      </c>
      <c r="Q155" s="128">
        <v>5.9999999999999995E-4</v>
      </c>
      <c r="R155" s="128">
        <f>Q155*H155</f>
        <v>20.025983999999998</v>
      </c>
      <c r="S155" s="128">
        <v>0</v>
      </c>
      <c r="T155" s="129">
        <f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30" t="s">
        <v>199</v>
      </c>
      <c r="AT155" s="130" t="s">
        <v>195</v>
      </c>
      <c r="AU155" s="130" t="s">
        <v>84</v>
      </c>
      <c r="AY155" s="16" t="s">
        <v>142</v>
      </c>
      <c r="BE155" s="131">
        <f>IF(N155="základní",J155,0)</f>
        <v>1401818.88</v>
      </c>
      <c r="BF155" s="131">
        <f>IF(N155="snížená",J155,0)</f>
        <v>0</v>
      </c>
      <c r="BG155" s="131">
        <f>IF(N155="zákl. přenesená",J155,0)</f>
        <v>0</v>
      </c>
      <c r="BH155" s="131">
        <f>IF(N155="sníž. přenesená",J155,0)</f>
        <v>0</v>
      </c>
      <c r="BI155" s="131">
        <f>IF(N155="nulová",J155,0)</f>
        <v>0</v>
      </c>
      <c r="BJ155" s="16" t="s">
        <v>21</v>
      </c>
      <c r="BK155" s="131">
        <f>ROUND(I155*H155,2)</f>
        <v>1401818.88</v>
      </c>
      <c r="BL155" s="16" t="s">
        <v>199</v>
      </c>
      <c r="BM155" s="130" t="s">
        <v>304</v>
      </c>
    </row>
    <row r="156" spans="1:65" s="13" customFormat="1">
      <c r="B156" s="136"/>
      <c r="D156" s="132" t="s">
        <v>152</v>
      </c>
      <c r="E156" s="137" t="s">
        <v>3</v>
      </c>
      <c r="F156" s="138" t="s">
        <v>305</v>
      </c>
      <c r="H156" s="139">
        <v>33376.640000000007</v>
      </c>
      <c r="L156" s="136"/>
      <c r="M156" s="140"/>
      <c r="N156" s="141"/>
      <c r="O156" s="141"/>
      <c r="P156" s="141"/>
      <c r="Q156" s="141"/>
      <c r="R156" s="141"/>
      <c r="S156" s="141"/>
      <c r="T156" s="142"/>
      <c r="AT156" s="137" t="s">
        <v>152</v>
      </c>
      <c r="AU156" s="137" t="s">
        <v>84</v>
      </c>
      <c r="AV156" s="13" t="s">
        <v>84</v>
      </c>
      <c r="AW156" s="13" t="s">
        <v>33</v>
      </c>
      <c r="AX156" s="13" t="s">
        <v>21</v>
      </c>
      <c r="AY156" s="137" t="s">
        <v>142</v>
      </c>
    </row>
    <row r="157" spans="1:65" s="12" customFormat="1" ht="20.85" customHeight="1">
      <c r="B157" s="107"/>
      <c r="D157" s="108" t="s">
        <v>73</v>
      </c>
      <c r="E157" s="117" t="s">
        <v>190</v>
      </c>
      <c r="F157" s="117" t="s">
        <v>306</v>
      </c>
      <c r="J157" s="118">
        <f>BK157</f>
        <v>117494.69</v>
      </c>
      <c r="L157" s="107"/>
      <c r="M157" s="111"/>
      <c r="N157" s="112"/>
      <c r="O157" s="112"/>
      <c r="P157" s="113">
        <f>SUM(P158:P161)</f>
        <v>0</v>
      </c>
      <c r="Q157" s="112"/>
      <c r="R157" s="113">
        <f>SUM(R158:R161)</f>
        <v>0</v>
      </c>
      <c r="S157" s="112"/>
      <c r="T157" s="114">
        <f>SUM(T158:T161)</f>
        <v>0</v>
      </c>
      <c r="AR157" s="108" t="s">
        <v>21</v>
      </c>
      <c r="AT157" s="115" t="s">
        <v>73</v>
      </c>
      <c r="AU157" s="115" t="s">
        <v>84</v>
      </c>
      <c r="AY157" s="108" t="s">
        <v>142</v>
      </c>
      <c r="BK157" s="116">
        <f>SUM(BK158:BK161)</f>
        <v>117494.69</v>
      </c>
    </row>
    <row r="158" spans="1:65" s="2" customFormat="1" ht="16.5" customHeight="1">
      <c r="A158" s="25"/>
      <c r="B158" s="119"/>
      <c r="C158" s="120" t="s">
        <v>307</v>
      </c>
      <c r="D158" s="120" t="s">
        <v>144</v>
      </c>
      <c r="E158" s="121" t="s">
        <v>308</v>
      </c>
      <c r="F158" s="122" t="s">
        <v>309</v>
      </c>
      <c r="G158" s="123" t="s">
        <v>198</v>
      </c>
      <c r="H158" s="124">
        <v>49.033999999999999</v>
      </c>
      <c r="I158" s="125">
        <v>55</v>
      </c>
      <c r="J158" s="125">
        <f>ROUND(I158*H158,2)</f>
        <v>2696.87</v>
      </c>
      <c r="K158" s="122" t="s">
        <v>3</v>
      </c>
      <c r="L158" s="26"/>
      <c r="M158" s="126" t="s">
        <v>3</v>
      </c>
      <c r="N158" s="127" t="s">
        <v>45</v>
      </c>
      <c r="O158" s="128">
        <v>0</v>
      </c>
      <c r="P158" s="128">
        <f>O158*H158</f>
        <v>0</v>
      </c>
      <c r="Q158" s="128">
        <v>0</v>
      </c>
      <c r="R158" s="128">
        <f>Q158*H158</f>
        <v>0</v>
      </c>
      <c r="S158" s="128">
        <v>0</v>
      </c>
      <c r="T158" s="129">
        <f>S158*H158</f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30" t="s">
        <v>148</v>
      </c>
      <c r="AT158" s="130" t="s">
        <v>144</v>
      </c>
      <c r="AU158" s="130" t="s">
        <v>159</v>
      </c>
      <c r="AY158" s="16" t="s">
        <v>142</v>
      </c>
      <c r="BE158" s="131">
        <f>IF(N158="základní",J158,0)</f>
        <v>2696.87</v>
      </c>
      <c r="BF158" s="131">
        <f>IF(N158="snížená",J158,0)</f>
        <v>0</v>
      </c>
      <c r="BG158" s="131">
        <f>IF(N158="zákl. přenesená",J158,0)</f>
        <v>0</v>
      </c>
      <c r="BH158" s="131">
        <f>IF(N158="sníž. přenesená",J158,0)</f>
        <v>0</v>
      </c>
      <c r="BI158" s="131">
        <f>IF(N158="nulová",J158,0)</f>
        <v>0</v>
      </c>
      <c r="BJ158" s="16" t="s">
        <v>21</v>
      </c>
      <c r="BK158" s="131">
        <f>ROUND(I158*H158,2)</f>
        <v>2696.87</v>
      </c>
      <c r="BL158" s="16" t="s">
        <v>148</v>
      </c>
      <c r="BM158" s="130" t="s">
        <v>310</v>
      </c>
    </row>
    <row r="159" spans="1:65" s="2" customFormat="1" ht="21.75" customHeight="1">
      <c r="A159" s="25"/>
      <c r="B159" s="119"/>
      <c r="C159" s="120" t="s">
        <v>311</v>
      </c>
      <c r="D159" s="120" t="s">
        <v>144</v>
      </c>
      <c r="E159" s="121" t="s">
        <v>312</v>
      </c>
      <c r="F159" s="122" t="s">
        <v>313</v>
      </c>
      <c r="G159" s="123" t="s">
        <v>198</v>
      </c>
      <c r="H159" s="124">
        <v>2.2989999999999999</v>
      </c>
      <c r="I159" s="125">
        <v>782</v>
      </c>
      <c r="J159" s="125">
        <f>ROUND(I159*H159,2)</f>
        <v>1797.82</v>
      </c>
      <c r="K159" s="122" t="s">
        <v>3</v>
      </c>
      <c r="L159" s="26"/>
      <c r="M159" s="126" t="s">
        <v>3</v>
      </c>
      <c r="N159" s="127" t="s">
        <v>45</v>
      </c>
      <c r="O159" s="128">
        <v>0</v>
      </c>
      <c r="P159" s="128">
        <f>O159*H159</f>
        <v>0</v>
      </c>
      <c r="Q159" s="128">
        <v>0</v>
      </c>
      <c r="R159" s="128">
        <f>Q159*H159</f>
        <v>0</v>
      </c>
      <c r="S159" s="128">
        <v>0</v>
      </c>
      <c r="T159" s="129">
        <f>S159*H159</f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30" t="s">
        <v>227</v>
      </c>
      <c r="AT159" s="130" t="s">
        <v>144</v>
      </c>
      <c r="AU159" s="130" t="s">
        <v>159</v>
      </c>
      <c r="AY159" s="16" t="s">
        <v>142</v>
      </c>
      <c r="BE159" s="131">
        <f>IF(N159="základní",J159,0)</f>
        <v>1797.82</v>
      </c>
      <c r="BF159" s="131">
        <f>IF(N159="snížená",J159,0)</f>
        <v>0</v>
      </c>
      <c r="BG159" s="131">
        <f>IF(N159="zákl. přenesená",J159,0)</f>
        <v>0</v>
      </c>
      <c r="BH159" s="131">
        <f>IF(N159="sníž. přenesená",J159,0)</f>
        <v>0</v>
      </c>
      <c r="BI159" s="131">
        <f>IF(N159="nulová",J159,0)</f>
        <v>0</v>
      </c>
      <c r="BJ159" s="16" t="s">
        <v>21</v>
      </c>
      <c r="BK159" s="131">
        <f>ROUND(I159*H159,2)</f>
        <v>1797.82</v>
      </c>
      <c r="BL159" s="16" t="s">
        <v>227</v>
      </c>
      <c r="BM159" s="130" t="s">
        <v>314</v>
      </c>
    </row>
    <row r="160" spans="1:65" s="2" customFormat="1" ht="21.75" customHeight="1">
      <c r="A160" s="25"/>
      <c r="B160" s="119"/>
      <c r="C160" s="120" t="s">
        <v>315</v>
      </c>
      <c r="D160" s="120" t="s">
        <v>144</v>
      </c>
      <c r="E160" s="121" t="s">
        <v>316</v>
      </c>
      <c r="F160" s="122" t="s">
        <v>317</v>
      </c>
      <c r="G160" s="123" t="s">
        <v>251</v>
      </c>
      <c r="H160" s="124">
        <v>565</v>
      </c>
      <c r="I160" s="125">
        <v>200</v>
      </c>
      <c r="J160" s="125">
        <f>ROUND(I160*H160,2)</f>
        <v>113000</v>
      </c>
      <c r="K160" s="122" t="s">
        <v>3</v>
      </c>
      <c r="L160" s="26"/>
      <c r="M160" s="126" t="s">
        <v>3</v>
      </c>
      <c r="N160" s="127" t="s">
        <v>45</v>
      </c>
      <c r="O160" s="128">
        <v>0</v>
      </c>
      <c r="P160" s="128">
        <f>O160*H160</f>
        <v>0</v>
      </c>
      <c r="Q160" s="128">
        <v>0</v>
      </c>
      <c r="R160" s="128">
        <f>Q160*H160</f>
        <v>0</v>
      </c>
      <c r="S160" s="128">
        <v>0</v>
      </c>
      <c r="T160" s="129">
        <f>S160*H160</f>
        <v>0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30" t="s">
        <v>148</v>
      </c>
      <c r="AT160" s="130" t="s">
        <v>144</v>
      </c>
      <c r="AU160" s="130" t="s">
        <v>159</v>
      </c>
      <c r="AY160" s="16" t="s">
        <v>142</v>
      </c>
      <c r="BE160" s="131">
        <f>IF(N160="základní",J160,0)</f>
        <v>113000</v>
      </c>
      <c r="BF160" s="131">
        <f>IF(N160="snížená",J160,0)</f>
        <v>0</v>
      </c>
      <c r="BG160" s="131">
        <f>IF(N160="zákl. přenesená",J160,0)</f>
        <v>0</v>
      </c>
      <c r="BH160" s="131">
        <f>IF(N160="sníž. přenesená",J160,0)</f>
        <v>0</v>
      </c>
      <c r="BI160" s="131">
        <f>IF(N160="nulová",J160,0)</f>
        <v>0</v>
      </c>
      <c r="BJ160" s="16" t="s">
        <v>21</v>
      </c>
      <c r="BK160" s="131">
        <f>ROUND(I160*H160,2)</f>
        <v>113000</v>
      </c>
      <c r="BL160" s="16" t="s">
        <v>148</v>
      </c>
      <c r="BM160" s="130" t="s">
        <v>318</v>
      </c>
    </row>
    <row r="161" spans="1:51" s="13" customFormat="1">
      <c r="B161" s="136"/>
      <c r="D161" s="132" t="s">
        <v>152</v>
      </c>
      <c r="E161" s="137" t="s">
        <v>3</v>
      </c>
      <c r="F161" s="138" t="s">
        <v>319</v>
      </c>
      <c r="H161" s="139">
        <v>565</v>
      </c>
      <c r="L161" s="136"/>
      <c r="M161" s="159"/>
      <c r="N161" s="160"/>
      <c r="O161" s="160"/>
      <c r="P161" s="160"/>
      <c r="Q161" s="160"/>
      <c r="R161" s="160"/>
      <c r="S161" s="160"/>
      <c r="T161" s="161"/>
      <c r="AT161" s="137" t="s">
        <v>152</v>
      </c>
      <c r="AU161" s="137" t="s">
        <v>159</v>
      </c>
      <c r="AV161" s="13" t="s">
        <v>84</v>
      </c>
      <c r="AW161" s="13" t="s">
        <v>33</v>
      </c>
      <c r="AX161" s="13" t="s">
        <v>21</v>
      </c>
      <c r="AY161" s="137" t="s">
        <v>142</v>
      </c>
    </row>
    <row r="162" spans="1:51" s="2" customFormat="1" ht="6.9" customHeight="1">
      <c r="A162" s="25"/>
      <c r="B162" s="34"/>
      <c r="C162" s="35"/>
      <c r="D162" s="35"/>
      <c r="E162" s="35"/>
      <c r="F162" s="35"/>
      <c r="G162" s="35"/>
      <c r="H162" s="35"/>
      <c r="I162" s="35"/>
      <c r="J162" s="35"/>
      <c r="K162" s="35"/>
      <c r="L162" s="26"/>
      <c r="M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</row>
  </sheetData>
  <autoFilter ref="C85:K161"/>
  <mergeCells count="8">
    <mergeCell ref="E76:H76"/>
    <mergeCell ref="E78:H78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30"/>
  <sheetViews>
    <sheetView showGridLines="0" topLeftCell="B1" zoomScale="70" zoomScaleNormal="70" workbookViewId="0">
      <selection activeCell="K2" sqref="K2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15.28515625" style="1" customWidth="1"/>
    <col min="10" max="10" width="20.140625" style="1" customWidth="1"/>
    <col min="11" max="11" width="12.5703125" style="1" customWidth="1"/>
    <col min="12" max="12" width="9.28515625" style="1" hidden="1" customWidth="1"/>
    <col min="13" max="13" width="10.85546875" style="1" hidden="1" customWidth="1"/>
    <col min="14" max="14" width="9.28515625" style="1" hidden="1" customWidth="1"/>
    <col min="15" max="20" width="14.140625" style="1" hidden="1" customWidth="1"/>
    <col min="21" max="21" width="16.28515625" style="1" hidden="1" customWidth="1"/>
    <col min="22" max="22" width="12.28515625" style="1" hidden="1" customWidth="1"/>
    <col min="23" max="23" width="16.28515625" style="1" hidden="1" customWidth="1"/>
    <col min="24" max="24" width="12.285156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28515625" style="1" hidden="1" customWidth="1"/>
    <col min="29" max="29" width="11" style="1" hidden="1" customWidth="1"/>
    <col min="30" max="30" width="15" style="1" hidden="1" customWidth="1"/>
    <col min="31" max="31" width="16.28515625" style="1" hidden="1" customWidth="1"/>
    <col min="32" max="43" width="0" hidden="1" customWidth="1"/>
    <col min="44" max="65" width="9.28515625" style="1" hidden="1" customWidth="1"/>
    <col min="66" max="78" width="0" hidden="1" customWidth="1"/>
    <col min="79" max="79" width="13.28515625" customWidth="1"/>
    <col min="80" max="80" width="20.28515625" customWidth="1"/>
    <col min="81" max="81" width="17.85546875" customWidth="1"/>
  </cols>
  <sheetData>
    <row r="1" spans="1:46">
      <c r="A1" s="70"/>
    </row>
    <row r="2" spans="1:46" s="1" customFormat="1" ht="36.9" customHeight="1">
      <c r="L2" s="358" t="s">
        <v>6</v>
      </c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6" t="s">
        <v>87</v>
      </c>
    </row>
    <row r="3" spans="1:46" s="1" customFormat="1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" hidden="1" customHeight="1">
      <c r="B4" s="19"/>
      <c r="D4" s="20" t="s">
        <v>110</v>
      </c>
      <c r="L4" s="19"/>
      <c r="M4" s="71" t="s">
        <v>11</v>
      </c>
      <c r="AT4" s="16" t="s">
        <v>4</v>
      </c>
    </row>
    <row r="5" spans="1:46" s="1" customFormat="1" ht="6.9" hidden="1" customHeight="1">
      <c r="B5" s="19"/>
      <c r="L5" s="19"/>
    </row>
    <row r="6" spans="1:46" s="1" customFormat="1" ht="12" hidden="1" customHeight="1">
      <c r="B6" s="19"/>
      <c r="D6" s="22" t="s">
        <v>15</v>
      </c>
      <c r="L6" s="19"/>
    </row>
    <row r="7" spans="1:46" s="1" customFormat="1" ht="23.25" hidden="1" customHeight="1">
      <c r="B7" s="19"/>
      <c r="E7" s="400" t="str">
        <f>'Rekapitulace stavby'!K6</f>
        <v>Nápravná opatření k odvrácení škod způsobených vlivem staré ekologické zátěže bývalé skládky Vlčí důl v k.ú. Zásmuky</v>
      </c>
      <c r="F7" s="401"/>
      <c r="G7" s="401"/>
      <c r="H7" s="401"/>
      <c r="L7" s="19"/>
    </row>
    <row r="8" spans="1:46" s="2" customFormat="1" ht="12" hidden="1" customHeight="1">
      <c r="A8" s="25"/>
      <c r="B8" s="26"/>
      <c r="C8" s="25"/>
      <c r="D8" s="22" t="s">
        <v>111</v>
      </c>
      <c r="E8" s="25"/>
      <c r="F8" s="25"/>
      <c r="G8" s="25"/>
      <c r="H8" s="25"/>
      <c r="I8" s="25"/>
      <c r="J8" s="25"/>
      <c r="K8" s="25"/>
      <c r="L8" s="7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402" t="s">
        <v>320</v>
      </c>
      <c r="F9" s="403"/>
      <c r="G9" s="403"/>
      <c r="H9" s="403"/>
      <c r="I9" s="25"/>
      <c r="J9" s="25"/>
      <c r="K9" s="25"/>
      <c r="L9" s="7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7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88</v>
      </c>
      <c r="G11" s="25"/>
      <c r="H11" s="25"/>
      <c r="I11" s="22" t="s">
        <v>19</v>
      </c>
      <c r="J11" s="21" t="s">
        <v>20</v>
      </c>
      <c r="K11" s="25"/>
      <c r="L11" s="7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22</v>
      </c>
      <c r="E12" s="25"/>
      <c r="F12" s="21" t="s">
        <v>23</v>
      </c>
      <c r="G12" s="25"/>
      <c r="H12" s="25"/>
      <c r="I12" s="22" t="s">
        <v>24</v>
      </c>
      <c r="J12" s="40" t="str">
        <f>'Rekapitulace stavby'!AN8</f>
        <v>20. 5. 2016</v>
      </c>
      <c r="K12" s="25"/>
      <c r="L12" s="7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8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7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28</v>
      </c>
      <c r="E14" s="25"/>
      <c r="F14" s="25"/>
      <c r="G14" s="25"/>
      <c r="H14" s="25"/>
      <c r="I14" s="22" t="s">
        <v>29</v>
      </c>
      <c r="J14" s="21" t="s">
        <v>3</v>
      </c>
      <c r="K14" s="25"/>
      <c r="L14" s="7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">
        <v>23</v>
      </c>
      <c r="F15" s="25"/>
      <c r="G15" s="25"/>
      <c r="H15" s="25"/>
      <c r="I15" s="22" t="s">
        <v>30</v>
      </c>
      <c r="J15" s="21" t="s">
        <v>3</v>
      </c>
      <c r="K15" s="25"/>
      <c r="L15" s="7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7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31</v>
      </c>
      <c r="E17" s="25"/>
      <c r="F17" s="25"/>
      <c r="G17" s="25"/>
      <c r="H17" s="25"/>
      <c r="I17" s="22" t="s">
        <v>29</v>
      </c>
      <c r="J17" s="21" t="s">
        <v>3</v>
      </c>
      <c r="K17" s="25"/>
      <c r="L17" s="7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21" t="s">
        <v>32</v>
      </c>
      <c r="F18" s="25"/>
      <c r="G18" s="25"/>
      <c r="H18" s="25"/>
      <c r="I18" s="22" t="s">
        <v>30</v>
      </c>
      <c r="J18" s="21" t="s">
        <v>3</v>
      </c>
      <c r="K18" s="25"/>
      <c r="L18" s="7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7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34</v>
      </c>
      <c r="E20" s="25"/>
      <c r="F20" s="25"/>
      <c r="G20" s="25"/>
      <c r="H20" s="25"/>
      <c r="I20" s="22" t="s">
        <v>29</v>
      </c>
      <c r="J20" s="21" t="s">
        <v>3</v>
      </c>
      <c r="K20" s="25"/>
      <c r="L20" s="7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">
        <v>36</v>
      </c>
      <c r="F21" s="25"/>
      <c r="G21" s="25"/>
      <c r="H21" s="25"/>
      <c r="I21" s="22" t="s">
        <v>30</v>
      </c>
      <c r="J21" s="21" t="s">
        <v>3</v>
      </c>
      <c r="K21" s="25"/>
      <c r="L21" s="7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7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37</v>
      </c>
      <c r="E23" s="25"/>
      <c r="F23" s="25"/>
      <c r="G23" s="25"/>
      <c r="H23" s="25"/>
      <c r="I23" s="22" t="s">
        <v>29</v>
      </c>
      <c r="J23" s="21" t="str">
        <f>IF('Rekapitulace stavby'!AN19="","",'Rekapitulace stavby'!AN19)</f>
        <v/>
      </c>
      <c r="K23" s="25"/>
      <c r="L23" s="7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30</v>
      </c>
      <c r="J24" s="21" t="str">
        <f>IF('Rekapitulace stavby'!AN20="","",'Rekapitulace stavby'!AN20)</f>
        <v/>
      </c>
      <c r="K24" s="25"/>
      <c r="L24" s="7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7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39</v>
      </c>
      <c r="E26" s="25"/>
      <c r="F26" s="25"/>
      <c r="G26" s="25"/>
      <c r="H26" s="25"/>
      <c r="I26" s="25"/>
      <c r="J26" s="25"/>
      <c r="K26" s="25"/>
      <c r="L26" s="7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73"/>
      <c r="B27" s="74"/>
      <c r="C27" s="73"/>
      <c r="D27" s="73"/>
      <c r="E27" s="404" t="s">
        <v>3</v>
      </c>
      <c r="F27" s="404"/>
      <c r="G27" s="404"/>
      <c r="H27" s="404"/>
      <c r="I27" s="73"/>
      <c r="J27" s="73"/>
      <c r="K27" s="73"/>
      <c r="L27" s="75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2" customFormat="1" ht="6.9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7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" hidden="1" customHeight="1">
      <c r="A29" s="25"/>
      <c r="B29" s="26"/>
      <c r="C29" s="25"/>
      <c r="D29" s="51"/>
      <c r="E29" s="51"/>
      <c r="F29" s="51"/>
      <c r="G29" s="51"/>
      <c r="H29" s="51"/>
      <c r="I29" s="51"/>
      <c r="J29" s="51"/>
      <c r="K29" s="51"/>
      <c r="L29" s="7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76" t="s">
        <v>40</v>
      </c>
      <c r="E30" s="25"/>
      <c r="F30" s="25"/>
      <c r="G30" s="25"/>
      <c r="H30" s="25"/>
      <c r="I30" s="25"/>
      <c r="J30" s="55">
        <f>ROUND(J85, 2)</f>
        <v>33680054</v>
      </c>
      <c r="K30" s="25"/>
      <c r="L30" s="7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" hidden="1" customHeight="1">
      <c r="A31" s="25"/>
      <c r="B31" s="26"/>
      <c r="C31" s="25"/>
      <c r="D31" s="51"/>
      <c r="E31" s="51"/>
      <c r="F31" s="51"/>
      <c r="G31" s="51"/>
      <c r="H31" s="51"/>
      <c r="I31" s="51"/>
      <c r="J31" s="51"/>
      <c r="K31" s="51"/>
      <c r="L31" s="7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" hidden="1" customHeight="1">
      <c r="A32" s="25"/>
      <c r="B32" s="26"/>
      <c r="C32" s="25"/>
      <c r="D32" s="25"/>
      <c r="E32" s="25"/>
      <c r="F32" s="29" t="s">
        <v>42</v>
      </c>
      <c r="G32" s="25"/>
      <c r="H32" s="25"/>
      <c r="I32" s="29" t="s">
        <v>41</v>
      </c>
      <c r="J32" s="29" t="s">
        <v>43</v>
      </c>
      <c r="K32" s="25"/>
      <c r="L32" s="7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" hidden="1" customHeight="1">
      <c r="A33" s="25"/>
      <c r="B33" s="26"/>
      <c r="C33" s="25"/>
      <c r="D33" s="77" t="s">
        <v>44</v>
      </c>
      <c r="E33" s="22" t="s">
        <v>45</v>
      </c>
      <c r="F33" s="78">
        <f>ROUND((SUM(BE85:BE129)),  2)</f>
        <v>33680054</v>
      </c>
      <c r="G33" s="25"/>
      <c r="H33" s="25"/>
      <c r="I33" s="79">
        <v>0.21</v>
      </c>
      <c r="J33" s="78">
        <f>ROUND(((SUM(BE85:BE129))*I33),  2)</f>
        <v>7072811.3399999999</v>
      </c>
      <c r="K33" s="25"/>
      <c r="L33" s="7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" hidden="1" customHeight="1">
      <c r="A34" s="25"/>
      <c r="B34" s="26"/>
      <c r="C34" s="25"/>
      <c r="D34" s="25"/>
      <c r="E34" s="22" t="s">
        <v>46</v>
      </c>
      <c r="F34" s="78">
        <f>ROUND((SUM(BF85:BF129)),  2)</f>
        <v>0</v>
      </c>
      <c r="G34" s="25"/>
      <c r="H34" s="25"/>
      <c r="I34" s="79">
        <v>0.15</v>
      </c>
      <c r="J34" s="78">
        <f>ROUND(((SUM(BF85:BF129))*I34),  2)</f>
        <v>0</v>
      </c>
      <c r="K34" s="25"/>
      <c r="L34" s="7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" hidden="1" customHeight="1">
      <c r="A35" s="25"/>
      <c r="B35" s="26"/>
      <c r="C35" s="25"/>
      <c r="D35" s="25"/>
      <c r="E35" s="22" t="s">
        <v>47</v>
      </c>
      <c r="F35" s="78">
        <f>ROUND((SUM(BG85:BG129)),  2)</f>
        <v>0</v>
      </c>
      <c r="G35" s="25"/>
      <c r="H35" s="25"/>
      <c r="I35" s="79">
        <v>0.21</v>
      </c>
      <c r="J35" s="78">
        <f>0</f>
        <v>0</v>
      </c>
      <c r="K35" s="25"/>
      <c r="L35" s="7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" hidden="1" customHeight="1">
      <c r="A36" s="25"/>
      <c r="B36" s="26"/>
      <c r="C36" s="25"/>
      <c r="D36" s="25"/>
      <c r="E36" s="22" t="s">
        <v>48</v>
      </c>
      <c r="F36" s="78">
        <f>ROUND((SUM(BH85:BH129)),  2)</f>
        <v>0</v>
      </c>
      <c r="G36" s="25"/>
      <c r="H36" s="25"/>
      <c r="I36" s="79">
        <v>0.15</v>
      </c>
      <c r="J36" s="78">
        <f>0</f>
        <v>0</v>
      </c>
      <c r="K36" s="25"/>
      <c r="L36" s="7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" hidden="1" customHeight="1">
      <c r="A37" s="25"/>
      <c r="B37" s="26"/>
      <c r="C37" s="25"/>
      <c r="D37" s="25"/>
      <c r="E37" s="22" t="s">
        <v>49</v>
      </c>
      <c r="F37" s="78">
        <f>ROUND((SUM(BI85:BI129)),  2)</f>
        <v>0</v>
      </c>
      <c r="G37" s="25"/>
      <c r="H37" s="25"/>
      <c r="I37" s="79">
        <v>0</v>
      </c>
      <c r="J37" s="78">
        <f>0</f>
        <v>0</v>
      </c>
      <c r="K37" s="25"/>
      <c r="L37" s="7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7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0"/>
      <c r="D39" s="81" t="s">
        <v>50</v>
      </c>
      <c r="E39" s="45"/>
      <c r="F39" s="45"/>
      <c r="G39" s="82" t="s">
        <v>51</v>
      </c>
      <c r="H39" s="83" t="s">
        <v>52</v>
      </c>
      <c r="I39" s="45"/>
      <c r="J39" s="84">
        <f>SUM(J30:J37)</f>
        <v>40752865.340000004</v>
      </c>
      <c r="K39" s="85"/>
      <c r="L39" s="7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" hidden="1" customHeight="1">
      <c r="A40" s="25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7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hidden="1"/>
    <row r="42" spans="1:31" hidden="1"/>
    <row r="43" spans="1:31" hidden="1"/>
    <row r="44" spans="1:31" s="2" customFormat="1" ht="6.9" hidden="1" customHeight="1">
      <c r="A44" s="2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72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s="2" customFormat="1" ht="24.9" hidden="1" customHeight="1">
      <c r="A45" s="25"/>
      <c r="B45" s="26"/>
      <c r="C45" s="20" t="s">
        <v>116</v>
      </c>
      <c r="D45" s="25"/>
      <c r="E45" s="25"/>
      <c r="F45" s="25"/>
      <c r="G45" s="25"/>
      <c r="H45" s="25"/>
      <c r="I45" s="25"/>
      <c r="J45" s="25"/>
      <c r="K45" s="25"/>
      <c r="L45" s="72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s="2" customFormat="1" ht="6.9" hidden="1" customHeight="1">
      <c r="A46" s="25"/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72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s="2" customFormat="1" ht="12" hidden="1" customHeight="1">
      <c r="A47" s="25"/>
      <c r="B47" s="26"/>
      <c r="C47" s="22" t="s">
        <v>15</v>
      </c>
      <c r="D47" s="25"/>
      <c r="E47" s="25"/>
      <c r="F47" s="25"/>
      <c r="G47" s="25"/>
      <c r="H47" s="25"/>
      <c r="I47" s="25"/>
      <c r="J47" s="25"/>
      <c r="K47" s="25"/>
      <c r="L47" s="72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s="2" customFormat="1" ht="23.25" hidden="1" customHeight="1">
      <c r="A48" s="25"/>
      <c r="B48" s="26"/>
      <c r="C48" s="25"/>
      <c r="D48" s="25"/>
      <c r="E48" s="400" t="str">
        <f>E7</f>
        <v>Nápravná opatření k odvrácení škod způsobených vlivem staré ekologické zátěže bývalé skládky Vlčí důl v k.ú. Zásmuky</v>
      </c>
      <c r="F48" s="401"/>
      <c r="G48" s="401"/>
      <c r="H48" s="401"/>
      <c r="I48" s="25"/>
      <c r="J48" s="25"/>
      <c r="K48" s="25"/>
      <c r="L48" s="72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47" s="2" customFormat="1" ht="12" hidden="1" customHeight="1">
      <c r="A49" s="25"/>
      <c r="B49" s="26"/>
      <c r="C49" s="22" t="s">
        <v>111</v>
      </c>
      <c r="D49" s="25"/>
      <c r="E49" s="25"/>
      <c r="F49" s="25"/>
      <c r="G49" s="25"/>
      <c r="H49" s="25"/>
      <c r="I49" s="25"/>
      <c r="J49" s="25"/>
      <c r="K49" s="25"/>
      <c r="L49" s="72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47" s="2" customFormat="1" ht="16.5" hidden="1" customHeight="1">
      <c r="A50" s="25"/>
      <c r="B50" s="26"/>
      <c r="C50" s="25"/>
      <c r="D50" s="25"/>
      <c r="E50" s="402" t="str">
        <f>E9</f>
        <v>SO 02 - SO 02  Podzemní těsnící stěna</v>
      </c>
      <c r="F50" s="403"/>
      <c r="G50" s="403"/>
      <c r="H50" s="403"/>
      <c r="I50" s="25"/>
      <c r="J50" s="25"/>
      <c r="K50" s="25"/>
      <c r="L50" s="72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47" s="2" customFormat="1" ht="6.9" hidden="1" customHeight="1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72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47" s="2" customFormat="1" ht="12" hidden="1" customHeight="1">
      <c r="A52" s="25"/>
      <c r="B52" s="26"/>
      <c r="C52" s="22" t="s">
        <v>22</v>
      </c>
      <c r="D52" s="25"/>
      <c r="E52" s="25"/>
      <c r="F52" s="21" t="str">
        <f>F12</f>
        <v>Město Zásmuky</v>
      </c>
      <c r="G52" s="25"/>
      <c r="H52" s="25"/>
      <c r="I52" s="22" t="s">
        <v>24</v>
      </c>
      <c r="J52" s="40" t="str">
        <f>IF(J12="","",J12)</f>
        <v>20. 5. 2016</v>
      </c>
      <c r="K52" s="25"/>
      <c r="L52" s="72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47" s="2" customFormat="1" ht="6.9" hidden="1" customHeight="1">
      <c r="A53" s="25"/>
      <c r="B53" s="26"/>
      <c r="C53" s="25"/>
      <c r="D53" s="25"/>
      <c r="E53" s="25"/>
      <c r="F53" s="25"/>
      <c r="G53" s="25"/>
      <c r="H53" s="25"/>
      <c r="I53" s="25"/>
      <c r="J53" s="25"/>
      <c r="K53" s="25"/>
      <c r="L53" s="72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47" s="2" customFormat="1" ht="25.65" hidden="1" customHeight="1">
      <c r="A54" s="25"/>
      <c r="B54" s="26"/>
      <c r="C54" s="22" t="s">
        <v>28</v>
      </c>
      <c r="D54" s="25"/>
      <c r="E54" s="25"/>
      <c r="F54" s="21" t="str">
        <f>E15</f>
        <v>Město Zásmuky</v>
      </c>
      <c r="G54" s="25"/>
      <c r="H54" s="25"/>
      <c r="I54" s="22" t="s">
        <v>34</v>
      </c>
      <c r="J54" s="23" t="str">
        <f>E21</f>
        <v>Bioanalytika CZ, s.r.o.</v>
      </c>
      <c r="K54" s="25"/>
      <c r="L54" s="72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47" s="2" customFormat="1" ht="15.15" hidden="1" customHeight="1">
      <c r="A55" s="25"/>
      <c r="B55" s="26"/>
      <c r="C55" s="22" t="s">
        <v>31</v>
      </c>
      <c r="D55" s="25"/>
      <c r="E55" s="25"/>
      <c r="F55" s="21" t="str">
        <f>IF(E18="","",E18)</f>
        <v>Společnost VZE &amp; FCC</v>
      </c>
      <c r="G55" s="25"/>
      <c r="H55" s="25"/>
      <c r="I55" s="22" t="s">
        <v>37</v>
      </c>
      <c r="J55" s="23" t="str">
        <f>E24</f>
        <v xml:space="preserve"> </v>
      </c>
      <c r="K55" s="25"/>
      <c r="L55" s="72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47" s="2" customFormat="1" ht="10.35" hidden="1" customHeight="1">
      <c r="A56" s="25"/>
      <c r="B56" s="26"/>
      <c r="C56" s="25"/>
      <c r="D56" s="25"/>
      <c r="E56" s="25"/>
      <c r="F56" s="25"/>
      <c r="G56" s="25"/>
      <c r="H56" s="25"/>
      <c r="I56" s="25"/>
      <c r="J56" s="25"/>
      <c r="K56" s="25"/>
      <c r="L56" s="72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47" s="2" customFormat="1" ht="29.25" hidden="1" customHeight="1">
      <c r="A57" s="25"/>
      <c r="B57" s="26"/>
      <c r="C57" s="86" t="s">
        <v>117</v>
      </c>
      <c r="D57" s="80"/>
      <c r="E57" s="80"/>
      <c r="F57" s="80"/>
      <c r="G57" s="80"/>
      <c r="H57" s="80"/>
      <c r="I57" s="80"/>
      <c r="J57" s="87" t="s">
        <v>118</v>
      </c>
      <c r="K57" s="80"/>
      <c r="L57" s="72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47" s="2" customFormat="1" ht="10.35" hidden="1" customHeight="1">
      <c r="A58" s="25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72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47" s="2" customFormat="1" ht="22.8" hidden="1" customHeight="1">
      <c r="A59" s="25"/>
      <c r="B59" s="26"/>
      <c r="C59" s="88" t="s">
        <v>72</v>
      </c>
      <c r="D59" s="25"/>
      <c r="E59" s="25"/>
      <c r="F59" s="25"/>
      <c r="G59" s="25"/>
      <c r="H59" s="25"/>
      <c r="I59" s="25"/>
      <c r="J59" s="55">
        <f>J85</f>
        <v>33680054</v>
      </c>
      <c r="K59" s="25"/>
      <c r="L59" s="72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U59" s="16" t="s">
        <v>119</v>
      </c>
    </row>
    <row r="60" spans="1:47" s="9" customFormat="1" ht="24.9" hidden="1" customHeight="1">
      <c r="B60" s="89"/>
      <c r="D60" s="90" t="s">
        <v>120</v>
      </c>
      <c r="E60" s="91"/>
      <c r="F60" s="91"/>
      <c r="G60" s="91"/>
      <c r="H60" s="91"/>
      <c r="I60" s="91"/>
      <c r="J60" s="92">
        <f>J86</f>
        <v>31830054</v>
      </c>
      <c r="L60" s="89"/>
    </row>
    <row r="61" spans="1:47" s="10" customFormat="1" ht="19.95" hidden="1" customHeight="1">
      <c r="B61" s="93"/>
      <c r="D61" s="94" t="s">
        <v>121</v>
      </c>
      <c r="E61" s="95"/>
      <c r="F61" s="95"/>
      <c r="G61" s="95"/>
      <c r="H61" s="95"/>
      <c r="I61" s="95"/>
      <c r="J61" s="96">
        <f>J87</f>
        <v>1546100</v>
      </c>
      <c r="L61" s="93"/>
    </row>
    <row r="62" spans="1:47" s="10" customFormat="1" ht="19.95" hidden="1" customHeight="1">
      <c r="B62" s="93"/>
      <c r="D62" s="94" t="s">
        <v>321</v>
      </c>
      <c r="E62" s="95"/>
      <c r="F62" s="95"/>
      <c r="G62" s="95"/>
      <c r="H62" s="95"/>
      <c r="I62" s="95"/>
      <c r="J62" s="96">
        <f>J92</f>
        <v>30054202</v>
      </c>
      <c r="L62" s="93"/>
    </row>
    <row r="63" spans="1:47" s="10" customFormat="1" ht="19.95" hidden="1" customHeight="1">
      <c r="B63" s="93"/>
      <c r="D63" s="94" t="s">
        <v>322</v>
      </c>
      <c r="E63" s="95"/>
      <c r="F63" s="95"/>
      <c r="G63" s="95"/>
      <c r="H63" s="95"/>
      <c r="I63" s="95"/>
      <c r="J63" s="96">
        <f>J103</f>
        <v>229752</v>
      </c>
      <c r="L63" s="93"/>
    </row>
    <row r="64" spans="1:47" s="9" customFormat="1" ht="24.9" hidden="1" customHeight="1">
      <c r="B64" s="89"/>
      <c r="D64" s="90" t="s">
        <v>323</v>
      </c>
      <c r="E64" s="91"/>
      <c r="F64" s="91"/>
      <c r="G64" s="91"/>
      <c r="H64" s="91"/>
      <c r="I64" s="91"/>
      <c r="J64" s="92">
        <f>J122</f>
        <v>1850000</v>
      </c>
      <c r="L64" s="89"/>
    </row>
    <row r="65" spans="1:81" s="10" customFormat="1" ht="19.95" hidden="1" customHeight="1">
      <c r="B65" s="93"/>
      <c r="D65" s="94" t="s">
        <v>324</v>
      </c>
      <c r="E65" s="95"/>
      <c r="F65" s="95"/>
      <c r="G65" s="95"/>
      <c r="H65" s="95"/>
      <c r="I65" s="95"/>
      <c r="J65" s="96">
        <f>J123</f>
        <v>1850000</v>
      </c>
      <c r="L65" s="93"/>
    </row>
    <row r="66" spans="1:81" s="2" customFormat="1" ht="21.75" hidden="1" customHeight="1">
      <c r="A66" s="25"/>
      <c r="B66" s="26"/>
      <c r="C66" s="25"/>
      <c r="D66" s="25"/>
      <c r="E66" s="25"/>
      <c r="F66" s="25"/>
      <c r="G66" s="25"/>
      <c r="H66" s="25"/>
      <c r="I66" s="25"/>
      <c r="J66" s="25"/>
      <c r="K66" s="25"/>
      <c r="L66" s="72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</row>
    <row r="67" spans="1:81" s="2" customFormat="1" ht="6.9" hidden="1" customHeight="1">
      <c r="A67" s="25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72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</row>
    <row r="68" spans="1:81" hidden="1"/>
    <row r="69" spans="1:81" hidden="1"/>
    <row r="70" spans="1:81" hidden="1"/>
    <row r="71" spans="1:81" s="2" customFormat="1" ht="6.9" customHeight="1">
      <c r="A71" s="25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304"/>
      <c r="M71" s="264"/>
      <c r="N71" s="264"/>
      <c r="O71" s="264"/>
      <c r="P71" s="264"/>
      <c r="Q71" s="264"/>
      <c r="R71" s="264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5"/>
    </row>
    <row r="72" spans="1:81" s="2" customFormat="1" ht="24.9" customHeight="1">
      <c r="A72" s="25"/>
      <c r="B72" s="248"/>
      <c r="C72" s="240" t="s">
        <v>127</v>
      </c>
      <c r="D72" s="43"/>
      <c r="E72" s="43"/>
      <c r="F72" s="43"/>
      <c r="G72" s="43"/>
      <c r="H72" s="43"/>
      <c r="I72" s="43"/>
      <c r="J72" s="43"/>
      <c r="K72" s="43"/>
      <c r="L72" s="72"/>
      <c r="M72" s="135"/>
      <c r="N72" s="135"/>
      <c r="O72" s="135"/>
      <c r="P72" s="135"/>
      <c r="Q72" s="135"/>
      <c r="R72" s="135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251"/>
    </row>
    <row r="73" spans="1:81" s="2" customFormat="1" ht="6.9" customHeight="1">
      <c r="A73" s="25"/>
      <c r="B73" s="248"/>
      <c r="C73" s="43"/>
      <c r="D73" s="43"/>
      <c r="E73" s="43"/>
      <c r="F73" s="43"/>
      <c r="G73" s="43"/>
      <c r="H73" s="43"/>
      <c r="I73" s="43"/>
      <c r="J73" s="43"/>
      <c r="K73" s="43"/>
      <c r="L73" s="72"/>
      <c r="M73" s="135"/>
      <c r="N73" s="135"/>
      <c r="O73" s="135"/>
      <c r="P73" s="135"/>
      <c r="Q73" s="135"/>
      <c r="R73" s="135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251"/>
    </row>
    <row r="74" spans="1:81" s="2" customFormat="1" ht="12" customHeight="1">
      <c r="A74" s="25"/>
      <c r="B74" s="248"/>
      <c r="C74" s="246" t="s">
        <v>15</v>
      </c>
      <c r="D74" s="43"/>
      <c r="E74" s="43"/>
      <c r="F74" s="43"/>
      <c r="G74" s="43"/>
      <c r="H74" s="43"/>
      <c r="I74" s="43"/>
      <c r="J74" s="43"/>
      <c r="K74" s="43"/>
      <c r="L74" s="72"/>
      <c r="M74" s="135"/>
      <c r="N74" s="135"/>
      <c r="O74" s="135"/>
      <c r="P74" s="135"/>
      <c r="Q74" s="135"/>
      <c r="R74" s="135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251"/>
    </row>
    <row r="75" spans="1:81" s="2" customFormat="1" ht="23.25" customHeight="1">
      <c r="A75" s="25"/>
      <c r="B75" s="248"/>
      <c r="C75" s="43"/>
      <c r="D75" s="43"/>
      <c r="E75" s="405" t="str">
        <f>E7</f>
        <v>Nápravná opatření k odvrácení škod způsobených vlivem staré ekologické zátěže bývalé skládky Vlčí důl v k.ú. Zásmuky</v>
      </c>
      <c r="F75" s="406"/>
      <c r="G75" s="406"/>
      <c r="H75" s="406"/>
      <c r="I75" s="43"/>
      <c r="J75" s="43"/>
      <c r="K75" s="43"/>
      <c r="L75" s="72"/>
      <c r="M75" s="135"/>
      <c r="N75" s="135"/>
      <c r="O75" s="135"/>
      <c r="P75" s="135"/>
      <c r="Q75" s="135"/>
      <c r="R75" s="135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251"/>
    </row>
    <row r="76" spans="1:81" s="2" customFormat="1" ht="12" customHeight="1">
      <c r="A76" s="25"/>
      <c r="B76" s="248"/>
      <c r="C76" s="246" t="s">
        <v>111</v>
      </c>
      <c r="D76" s="43"/>
      <c r="E76" s="43"/>
      <c r="F76" s="43"/>
      <c r="G76" s="43"/>
      <c r="H76" s="43"/>
      <c r="I76" s="43"/>
      <c r="J76" s="43"/>
      <c r="K76" s="43"/>
      <c r="L76" s="72"/>
      <c r="M76" s="135"/>
      <c r="N76" s="135"/>
      <c r="O76" s="135"/>
      <c r="P76" s="135"/>
      <c r="Q76" s="135"/>
      <c r="R76" s="135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251"/>
    </row>
    <row r="77" spans="1:81" s="2" customFormat="1" ht="16.5" customHeight="1">
      <c r="A77" s="25"/>
      <c r="B77" s="248"/>
      <c r="C77" s="43"/>
      <c r="D77" s="43"/>
      <c r="E77" s="391" t="str">
        <f>E9</f>
        <v>SO 02 - SO 02  Podzemní těsnící stěna</v>
      </c>
      <c r="F77" s="407"/>
      <c r="G77" s="407"/>
      <c r="H77" s="407"/>
      <c r="I77" s="43"/>
      <c r="J77" s="43"/>
      <c r="K77" s="43"/>
      <c r="L77" s="72"/>
      <c r="M77" s="135"/>
      <c r="N77" s="135"/>
      <c r="O77" s="135"/>
      <c r="P77" s="135"/>
      <c r="Q77" s="135"/>
      <c r="R77" s="135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251"/>
    </row>
    <row r="78" spans="1:81" s="2" customFormat="1" ht="6.9" customHeight="1">
      <c r="A78" s="25"/>
      <c r="B78" s="248"/>
      <c r="C78" s="43"/>
      <c r="D78" s="43"/>
      <c r="E78" s="43"/>
      <c r="F78" s="43"/>
      <c r="G78" s="43"/>
      <c r="H78" s="43"/>
      <c r="I78" s="43"/>
      <c r="J78" s="43"/>
      <c r="K78" s="43"/>
      <c r="L78" s="72"/>
      <c r="M78" s="135"/>
      <c r="N78" s="135"/>
      <c r="O78" s="135"/>
      <c r="P78" s="135"/>
      <c r="Q78" s="135"/>
      <c r="R78" s="135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251"/>
    </row>
    <row r="79" spans="1:81" s="2" customFormat="1" ht="12" customHeight="1">
      <c r="A79" s="25"/>
      <c r="B79" s="248"/>
      <c r="C79" s="246" t="s">
        <v>22</v>
      </c>
      <c r="D79" s="43"/>
      <c r="E79" s="43"/>
      <c r="F79" s="247" t="str">
        <f>F12</f>
        <v>Město Zásmuky</v>
      </c>
      <c r="G79" s="43"/>
      <c r="H79" s="43"/>
      <c r="I79" s="246" t="s">
        <v>24</v>
      </c>
      <c r="J79" s="305" t="str">
        <f>IF(J12="","",J12)</f>
        <v>20. 5. 2016</v>
      </c>
      <c r="K79" s="43"/>
      <c r="L79" s="72"/>
      <c r="M79" s="135"/>
      <c r="N79" s="135"/>
      <c r="O79" s="135"/>
      <c r="P79" s="135"/>
      <c r="Q79" s="135"/>
      <c r="R79" s="135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251"/>
    </row>
    <row r="80" spans="1:81" s="2" customFormat="1" ht="6.9" customHeight="1">
      <c r="A80" s="25"/>
      <c r="B80" s="248"/>
      <c r="C80" s="43"/>
      <c r="D80" s="43"/>
      <c r="E80" s="43"/>
      <c r="F80" s="43"/>
      <c r="G80" s="43"/>
      <c r="H80" s="43"/>
      <c r="I80" s="43"/>
      <c r="J80" s="43"/>
      <c r="K80" s="43"/>
      <c r="L80" s="72"/>
      <c r="M80" s="135"/>
      <c r="N80" s="135"/>
      <c r="O80" s="135"/>
      <c r="P80" s="135"/>
      <c r="Q80" s="135"/>
      <c r="R80" s="135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251"/>
    </row>
    <row r="81" spans="1:81" s="2" customFormat="1" ht="25.65" customHeight="1">
      <c r="A81" s="25"/>
      <c r="B81" s="248"/>
      <c r="C81" s="246" t="s">
        <v>28</v>
      </c>
      <c r="D81" s="43"/>
      <c r="E81" s="43"/>
      <c r="F81" s="247" t="str">
        <f>E15</f>
        <v>Město Zásmuky</v>
      </c>
      <c r="G81" s="43"/>
      <c r="H81" s="43"/>
      <c r="I81" s="246" t="s">
        <v>34</v>
      </c>
      <c r="J81" s="306" t="str">
        <f>E21</f>
        <v>Bioanalytika CZ, s.r.o.</v>
      </c>
      <c r="K81" s="43"/>
      <c r="L81" s="72"/>
      <c r="M81" s="135"/>
      <c r="N81" s="135"/>
      <c r="O81" s="135"/>
      <c r="P81" s="135"/>
      <c r="Q81" s="135"/>
      <c r="R81" s="135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5"/>
      <c r="BV81" s="135"/>
      <c r="BW81" s="135"/>
      <c r="BX81" s="135"/>
      <c r="BY81" s="135"/>
      <c r="BZ81" s="135"/>
      <c r="CA81" s="135"/>
      <c r="CB81" s="135"/>
      <c r="CC81" s="251"/>
    </row>
    <row r="82" spans="1:81" s="2" customFormat="1" ht="15.15" customHeight="1">
      <c r="A82" s="25"/>
      <c r="B82" s="248"/>
      <c r="C82" s="246" t="s">
        <v>31</v>
      </c>
      <c r="D82" s="43"/>
      <c r="E82" s="43"/>
      <c r="F82" s="247" t="str">
        <f>IF(E18="","",E18)</f>
        <v>Společnost VZE &amp; FCC</v>
      </c>
      <c r="G82" s="43"/>
      <c r="H82" s="43"/>
      <c r="I82" s="246" t="s">
        <v>37</v>
      </c>
      <c r="J82" s="306" t="str">
        <f>E24</f>
        <v xml:space="preserve"> </v>
      </c>
      <c r="K82" s="43"/>
      <c r="L82" s="72"/>
      <c r="M82" s="135"/>
      <c r="N82" s="135"/>
      <c r="O82" s="135"/>
      <c r="P82" s="135"/>
      <c r="Q82" s="135"/>
      <c r="R82" s="135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35"/>
      <c r="BZ82" s="135"/>
      <c r="CA82" s="360" t="s">
        <v>911</v>
      </c>
      <c r="CB82" s="408"/>
      <c r="CC82" s="361"/>
    </row>
    <row r="83" spans="1:81" s="2" customFormat="1" ht="10.35" customHeight="1">
      <c r="A83" s="25"/>
      <c r="B83" s="248"/>
      <c r="C83" s="43"/>
      <c r="D83" s="43"/>
      <c r="E83" s="43"/>
      <c r="F83" s="43"/>
      <c r="G83" s="43"/>
      <c r="H83" s="43"/>
      <c r="I83" s="43"/>
      <c r="J83" s="43"/>
      <c r="K83" s="43"/>
      <c r="L83" s="72"/>
      <c r="M83" s="135"/>
      <c r="N83" s="135"/>
      <c r="O83" s="135"/>
      <c r="P83" s="135"/>
      <c r="Q83" s="135"/>
      <c r="R83" s="135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251"/>
    </row>
    <row r="84" spans="1:81" s="11" customFormat="1" ht="36.6" customHeight="1">
      <c r="A84" s="97"/>
      <c r="B84" s="307"/>
      <c r="C84" s="99" t="s">
        <v>128</v>
      </c>
      <c r="D84" s="100" t="s">
        <v>59</v>
      </c>
      <c r="E84" s="100" t="s">
        <v>55</v>
      </c>
      <c r="F84" s="100" t="s">
        <v>56</v>
      </c>
      <c r="G84" s="100" t="s">
        <v>129</v>
      </c>
      <c r="H84" s="100" t="s">
        <v>130</v>
      </c>
      <c r="I84" s="100" t="s">
        <v>131</v>
      </c>
      <c r="J84" s="100" t="s">
        <v>118</v>
      </c>
      <c r="K84" s="101" t="s">
        <v>132</v>
      </c>
      <c r="L84" s="102"/>
      <c r="M84" s="47" t="s">
        <v>3</v>
      </c>
      <c r="N84" s="48" t="s">
        <v>44</v>
      </c>
      <c r="O84" s="48" t="s">
        <v>133</v>
      </c>
      <c r="P84" s="48" t="s">
        <v>134</v>
      </c>
      <c r="Q84" s="48" t="s">
        <v>135</v>
      </c>
      <c r="R84" s="48" t="s">
        <v>136</v>
      </c>
      <c r="S84" s="48" t="s">
        <v>137</v>
      </c>
      <c r="T84" s="49" t="s">
        <v>138</v>
      </c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9"/>
      <c r="BG84" s="309"/>
      <c r="BH84" s="309"/>
      <c r="BI84" s="309"/>
      <c r="BJ84" s="309"/>
      <c r="BK84" s="309"/>
      <c r="BL84" s="309"/>
      <c r="BM84" s="309"/>
      <c r="BN84" s="309"/>
      <c r="BO84" s="309"/>
      <c r="BP84" s="309"/>
      <c r="BQ84" s="309"/>
      <c r="BR84" s="309"/>
      <c r="BS84" s="309"/>
      <c r="BT84" s="309"/>
      <c r="BU84" s="309"/>
      <c r="BV84" s="309"/>
      <c r="BW84" s="309"/>
      <c r="BX84" s="309"/>
      <c r="BY84" s="309"/>
      <c r="BZ84" s="309"/>
      <c r="CA84" s="202" t="s">
        <v>904</v>
      </c>
      <c r="CB84" s="202" t="s">
        <v>905</v>
      </c>
      <c r="CC84" s="310" t="s">
        <v>907</v>
      </c>
    </row>
    <row r="85" spans="1:81" s="2" customFormat="1" ht="22.8" customHeight="1">
      <c r="A85" s="25"/>
      <c r="B85" s="248"/>
      <c r="C85" s="276" t="s">
        <v>139</v>
      </c>
      <c r="D85" s="43"/>
      <c r="E85" s="43"/>
      <c r="F85" s="43"/>
      <c r="G85" s="43"/>
      <c r="H85" s="43"/>
      <c r="I85" s="43"/>
      <c r="J85" s="311">
        <f>BK85</f>
        <v>33680054</v>
      </c>
      <c r="K85" s="43"/>
      <c r="L85" s="26"/>
      <c r="M85" s="50"/>
      <c r="N85" s="41"/>
      <c r="O85" s="51"/>
      <c r="P85" s="104">
        <f>P86+P122</f>
        <v>0</v>
      </c>
      <c r="Q85" s="51"/>
      <c r="R85" s="104">
        <f>R86+R122</f>
        <v>11647.235911199998</v>
      </c>
      <c r="S85" s="51"/>
      <c r="T85" s="105">
        <f>T86+T122</f>
        <v>0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242" t="s">
        <v>73</v>
      </c>
      <c r="AU85" s="242" t="s">
        <v>119</v>
      </c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312">
        <f>BK86+BK122</f>
        <v>33680054</v>
      </c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5"/>
      <c r="BY85" s="135"/>
      <c r="BZ85" s="135"/>
      <c r="CA85" s="135"/>
      <c r="CB85" s="311">
        <f>+SUM(CB88:CB128)</f>
        <v>33420984</v>
      </c>
      <c r="CC85" s="251"/>
    </row>
    <row r="86" spans="1:81" s="12" customFormat="1" ht="25.95" customHeight="1">
      <c r="B86" s="313"/>
      <c r="C86" s="112"/>
      <c r="D86" s="314" t="s">
        <v>73</v>
      </c>
      <c r="E86" s="315" t="s">
        <v>140</v>
      </c>
      <c r="F86" s="315" t="s">
        <v>141</v>
      </c>
      <c r="G86" s="112"/>
      <c r="H86" s="112"/>
      <c r="I86" s="112"/>
      <c r="J86" s="316">
        <f>BK86</f>
        <v>31830054</v>
      </c>
      <c r="K86" s="112"/>
      <c r="L86" s="107"/>
      <c r="M86" s="111"/>
      <c r="N86" s="112"/>
      <c r="O86" s="112"/>
      <c r="P86" s="113">
        <f>P87+P92+P103</f>
        <v>0</v>
      </c>
      <c r="Q86" s="112"/>
      <c r="R86" s="113">
        <f>R87+R92+R103</f>
        <v>11647.235911199998</v>
      </c>
      <c r="S86" s="112"/>
      <c r="T86" s="114">
        <f>T87+T92+T103</f>
        <v>0</v>
      </c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314" t="s">
        <v>21</v>
      </c>
      <c r="AS86" s="112"/>
      <c r="AT86" s="317" t="s">
        <v>73</v>
      </c>
      <c r="AU86" s="317" t="s">
        <v>74</v>
      </c>
      <c r="AV86" s="112"/>
      <c r="AW86" s="112"/>
      <c r="AX86" s="112"/>
      <c r="AY86" s="314" t="s">
        <v>142</v>
      </c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318">
        <f>BK87+BK92+BK103</f>
        <v>31830054</v>
      </c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319"/>
    </row>
    <row r="87" spans="1:81" s="12" customFormat="1" ht="22.8" customHeight="1">
      <c r="B87" s="313"/>
      <c r="C87" s="112"/>
      <c r="D87" s="314" t="s">
        <v>73</v>
      </c>
      <c r="E87" s="320" t="s">
        <v>21</v>
      </c>
      <c r="F87" s="320" t="s">
        <v>143</v>
      </c>
      <c r="G87" s="112"/>
      <c r="H87" s="112"/>
      <c r="I87" s="112"/>
      <c r="J87" s="321">
        <f>BK87</f>
        <v>1546100</v>
      </c>
      <c r="K87" s="112"/>
      <c r="L87" s="107"/>
      <c r="M87" s="111"/>
      <c r="N87" s="112"/>
      <c r="O87" s="112"/>
      <c r="P87" s="113">
        <f>SUM(P88:P91)</f>
        <v>0</v>
      </c>
      <c r="Q87" s="112"/>
      <c r="R87" s="113">
        <f>SUM(R88:R91)</f>
        <v>0</v>
      </c>
      <c r="S87" s="112"/>
      <c r="T87" s="114">
        <f>SUM(T88:T91)</f>
        <v>0</v>
      </c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314" t="s">
        <v>21</v>
      </c>
      <c r="AS87" s="112"/>
      <c r="AT87" s="317" t="s">
        <v>73</v>
      </c>
      <c r="AU87" s="317" t="s">
        <v>21</v>
      </c>
      <c r="AV87" s="112"/>
      <c r="AW87" s="112"/>
      <c r="AX87" s="112"/>
      <c r="AY87" s="314" t="s">
        <v>142</v>
      </c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318">
        <f>SUM(BK88:BK91)</f>
        <v>1546100</v>
      </c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319"/>
    </row>
    <row r="88" spans="1:81" s="2" customFormat="1" ht="33" customHeight="1">
      <c r="A88" s="25"/>
      <c r="B88" s="322"/>
      <c r="C88" s="120" t="s">
        <v>21</v>
      </c>
      <c r="D88" s="120" t="s">
        <v>144</v>
      </c>
      <c r="E88" s="121" t="s">
        <v>325</v>
      </c>
      <c r="F88" s="122" t="s">
        <v>326</v>
      </c>
      <c r="G88" s="123" t="s">
        <v>156</v>
      </c>
      <c r="H88" s="173">
        <v>1800</v>
      </c>
      <c r="I88" s="125">
        <v>45</v>
      </c>
      <c r="J88" s="125">
        <f>ROUND(I88*H88,2)</f>
        <v>81000</v>
      </c>
      <c r="K88" s="122" t="s">
        <v>3</v>
      </c>
      <c r="L88" s="26"/>
      <c r="M88" s="126" t="s">
        <v>3</v>
      </c>
      <c r="N88" s="127" t="s">
        <v>45</v>
      </c>
      <c r="O88" s="128">
        <v>0</v>
      </c>
      <c r="P88" s="128">
        <f>O88*H88</f>
        <v>0</v>
      </c>
      <c r="Q88" s="128">
        <v>0</v>
      </c>
      <c r="R88" s="128">
        <f>Q88*H88</f>
        <v>0</v>
      </c>
      <c r="S88" s="128">
        <v>0</v>
      </c>
      <c r="T88" s="129">
        <f>S88*H88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323" t="s">
        <v>148</v>
      </c>
      <c r="AS88" s="135"/>
      <c r="AT88" s="323" t="s">
        <v>144</v>
      </c>
      <c r="AU88" s="323" t="s">
        <v>84</v>
      </c>
      <c r="AV88" s="135"/>
      <c r="AW88" s="135"/>
      <c r="AX88" s="135"/>
      <c r="AY88" s="242" t="s">
        <v>142</v>
      </c>
      <c r="AZ88" s="135"/>
      <c r="BA88" s="135"/>
      <c r="BB88" s="135"/>
      <c r="BC88" s="135"/>
      <c r="BD88" s="135"/>
      <c r="BE88" s="324">
        <f>IF(N88="základní",J88,0)</f>
        <v>81000</v>
      </c>
      <c r="BF88" s="324">
        <f>IF(N88="snížená",J88,0)</f>
        <v>0</v>
      </c>
      <c r="BG88" s="324">
        <f>IF(N88="zákl. přenesená",J88,0)</f>
        <v>0</v>
      </c>
      <c r="BH88" s="324">
        <f>IF(N88="sníž. přenesená",J88,0)</f>
        <v>0</v>
      </c>
      <c r="BI88" s="324">
        <f>IF(N88="nulová",J88,0)</f>
        <v>0</v>
      </c>
      <c r="BJ88" s="242" t="s">
        <v>21</v>
      </c>
      <c r="BK88" s="324">
        <f>ROUND(I88*H88,2)</f>
        <v>81000</v>
      </c>
      <c r="BL88" s="242" t="s">
        <v>148</v>
      </c>
      <c r="BM88" s="323" t="s">
        <v>327</v>
      </c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5"/>
      <c r="BY88" s="135"/>
      <c r="BZ88" s="135"/>
      <c r="CA88" s="173">
        <f>+H88</f>
        <v>1800</v>
      </c>
      <c r="CB88" s="125">
        <f>+CA88*I88</f>
        <v>81000</v>
      </c>
      <c r="CC88" s="325" t="s">
        <v>906</v>
      </c>
    </row>
    <row r="89" spans="1:81" s="13" customFormat="1" ht="11.4">
      <c r="B89" s="326"/>
      <c r="C89" s="141"/>
      <c r="D89" s="327" t="s">
        <v>152</v>
      </c>
      <c r="E89" s="328" t="s">
        <v>3</v>
      </c>
      <c r="F89" s="329" t="s">
        <v>328</v>
      </c>
      <c r="G89" s="141"/>
      <c r="H89" s="330">
        <v>1800</v>
      </c>
      <c r="I89" s="141"/>
      <c r="J89" s="141"/>
      <c r="K89" s="141"/>
      <c r="L89" s="136"/>
      <c r="M89" s="140"/>
      <c r="N89" s="141"/>
      <c r="O89" s="141"/>
      <c r="P89" s="141"/>
      <c r="Q89" s="141"/>
      <c r="R89" s="141"/>
      <c r="S89" s="141"/>
      <c r="T89" s="142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328" t="s">
        <v>152</v>
      </c>
      <c r="AU89" s="328" t="s">
        <v>84</v>
      </c>
      <c r="AV89" s="141" t="s">
        <v>84</v>
      </c>
      <c r="AW89" s="141" t="s">
        <v>33</v>
      </c>
      <c r="AX89" s="141" t="s">
        <v>21</v>
      </c>
      <c r="AY89" s="328" t="s">
        <v>142</v>
      </c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74"/>
      <c r="CB89" s="175"/>
      <c r="CC89" s="331"/>
    </row>
    <row r="90" spans="1:81" s="2" customFormat="1" ht="21.75" customHeight="1">
      <c r="A90" s="25"/>
      <c r="B90" s="322"/>
      <c r="C90" s="190" t="s">
        <v>84</v>
      </c>
      <c r="D90" s="190" t="s">
        <v>144</v>
      </c>
      <c r="E90" s="191" t="s">
        <v>329</v>
      </c>
      <c r="F90" s="192" t="s">
        <v>330</v>
      </c>
      <c r="G90" s="193" t="s">
        <v>182</v>
      </c>
      <c r="H90" s="194">
        <v>4900</v>
      </c>
      <c r="I90" s="195">
        <v>299</v>
      </c>
      <c r="J90" s="195">
        <f>ROUND(I90*H90,2)</f>
        <v>1465100</v>
      </c>
      <c r="K90" s="192" t="s">
        <v>3</v>
      </c>
      <c r="L90" s="196"/>
      <c r="M90" s="197" t="s">
        <v>3</v>
      </c>
      <c r="N90" s="198" t="s">
        <v>45</v>
      </c>
      <c r="O90" s="199">
        <v>0</v>
      </c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4" t="s">
        <v>148</v>
      </c>
      <c r="AS90" s="333"/>
      <c r="AT90" s="334" t="s">
        <v>144</v>
      </c>
      <c r="AU90" s="334" t="s">
        <v>84</v>
      </c>
      <c r="AV90" s="333"/>
      <c r="AW90" s="333"/>
      <c r="AX90" s="333"/>
      <c r="AY90" s="335" t="s">
        <v>142</v>
      </c>
      <c r="AZ90" s="333"/>
      <c r="BA90" s="333"/>
      <c r="BB90" s="333"/>
      <c r="BC90" s="333"/>
      <c r="BD90" s="333"/>
      <c r="BE90" s="336">
        <f>IF(N90="základní",J90,0)</f>
        <v>1465100</v>
      </c>
      <c r="BF90" s="336">
        <f>IF(N90="snížená",J90,0)</f>
        <v>0</v>
      </c>
      <c r="BG90" s="336">
        <f>IF(N90="zákl. přenesená",J90,0)</f>
        <v>0</v>
      </c>
      <c r="BH90" s="336">
        <f>IF(N90="sníž. přenesená",J90,0)</f>
        <v>0</v>
      </c>
      <c r="BI90" s="336">
        <f>IF(N90="nulová",J90,0)</f>
        <v>0</v>
      </c>
      <c r="BJ90" s="335" t="s">
        <v>21</v>
      </c>
      <c r="BK90" s="336">
        <f>ROUND(I90*H90,2)</f>
        <v>1465100</v>
      </c>
      <c r="BL90" s="335" t="s">
        <v>148</v>
      </c>
      <c r="BM90" s="334" t="s">
        <v>331</v>
      </c>
      <c r="BN90" s="333"/>
      <c r="BO90" s="333"/>
      <c r="BP90" s="333"/>
      <c r="BQ90" s="333"/>
      <c r="BR90" s="333"/>
      <c r="BS90" s="333"/>
      <c r="BT90" s="333"/>
      <c r="BU90" s="333"/>
      <c r="BV90" s="333"/>
      <c r="BW90" s="333"/>
      <c r="BX90" s="333"/>
      <c r="BY90" s="333"/>
      <c r="BZ90" s="333"/>
      <c r="CA90" s="201">
        <v>5140</v>
      </c>
      <c r="CB90" s="195">
        <f t="shared" ref="CB90:CB128" si="0">+CA90*I90</f>
        <v>1536860</v>
      </c>
      <c r="CC90" s="337" t="s">
        <v>908</v>
      </c>
    </row>
    <row r="91" spans="1:81" s="13" customFormat="1" ht="20.399999999999999">
      <c r="B91" s="326"/>
      <c r="C91" s="141"/>
      <c r="D91" s="327" t="s">
        <v>152</v>
      </c>
      <c r="E91" s="328" t="s">
        <v>3</v>
      </c>
      <c r="F91" s="329" t="s">
        <v>184</v>
      </c>
      <c r="G91" s="141"/>
      <c r="H91" s="330">
        <v>4900</v>
      </c>
      <c r="I91" s="141"/>
      <c r="J91" s="141"/>
      <c r="K91" s="141"/>
      <c r="L91" s="136"/>
      <c r="M91" s="140"/>
      <c r="N91" s="141"/>
      <c r="O91" s="141"/>
      <c r="P91" s="141"/>
      <c r="Q91" s="141"/>
      <c r="R91" s="141"/>
      <c r="S91" s="141"/>
      <c r="T91" s="142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328" t="s">
        <v>152</v>
      </c>
      <c r="AU91" s="328" t="s">
        <v>84</v>
      </c>
      <c r="AV91" s="141" t="s">
        <v>84</v>
      </c>
      <c r="AW91" s="141" t="s">
        <v>33</v>
      </c>
      <c r="AX91" s="141" t="s">
        <v>21</v>
      </c>
      <c r="AY91" s="328" t="s">
        <v>142</v>
      </c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76"/>
      <c r="CB91" s="177"/>
      <c r="CC91" s="338"/>
    </row>
    <row r="92" spans="1:81" s="12" customFormat="1" ht="22.8" customHeight="1">
      <c r="B92" s="313"/>
      <c r="C92" s="112"/>
      <c r="D92" s="314" t="s">
        <v>73</v>
      </c>
      <c r="E92" s="320" t="s">
        <v>84</v>
      </c>
      <c r="F92" s="320" t="s">
        <v>332</v>
      </c>
      <c r="G92" s="112"/>
      <c r="H92" s="112"/>
      <c r="I92" s="112"/>
      <c r="J92" s="321">
        <f>BK92</f>
        <v>30054202</v>
      </c>
      <c r="K92" s="112"/>
      <c r="L92" s="107"/>
      <c r="M92" s="111"/>
      <c r="N92" s="112"/>
      <c r="O92" s="112"/>
      <c r="P92" s="113">
        <f>SUM(P93:P102)</f>
        <v>0</v>
      </c>
      <c r="Q92" s="112"/>
      <c r="R92" s="113">
        <f>SUM(R93:R102)</f>
        <v>11613.707511199998</v>
      </c>
      <c r="S92" s="112"/>
      <c r="T92" s="114">
        <f>SUM(T93:T102)</f>
        <v>0</v>
      </c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314" t="s">
        <v>21</v>
      </c>
      <c r="AS92" s="112"/>
      <c r="AT92" s="317" t="s">
        <v>73</v>
      </c>
      <c r="AU92" s="317" t="s">
        <v>21</v>
      </c>
      <c r="AV92" s="112"/>
      <c r="AW92" s="112"/>
      <c r="AX92" s="112"/>
      <c r="AY92" s="314" t="s">
        <v>142</v>
      </c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318">
        <f>SUM(BK93:BK102)</f>
        <v>30054202</v>
      </c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76"/>
      <c r="CB92" s="177"/>
      <c r="CC92" s="338"/>
    </row>
    <row r="93" spans="1:81" s="2" customFormat="1" ht="44.25" customHeight="1">
      <c r="A93" s="25"/>
      <c r="B93" s="322"/>
      <c r="C93" s="178" t="s">
        <v>159</v>
      </c>
      <c r="D93" s="178" t="s">
        <v>144</v>
      </c>
      <c r="E93" s="179" t="s">
        <v>333</v>
      </c>
      <c r="F93" s="180" t="s">
        <v>334</v>
      </c>
      <c r="G93" s="181" t="s">
        <v>156</v>
      </c>
      <c r="H93" s="182">
        <v>487</v>
      </c>
      <c r="I93" s="183">
        <v>5630</v>
      </c>
      <c r="J93" s="183">
        <f>ROUND(I93*H93,2)</f>
        <v>2741810</v>
      </c>
      <c r="K93" s="180" t="s">
        <v>3</v>
      </c>
      <c r="L93" s="184"/>
      <c r="M93" s="185" t="s">
        <v>3</v>
      </c>
      <c r="N93" s="186" t="s">
        <v>45</v>
      </c>
      <c r="O93" s="187">
        <v>0</v>
      </c>
      <c r="P93" s="187">
        <f>O93*H93</f>
        <v>0</v>
      </c>
      <c r="Q93" s="187">
        <v>0</v>
      </c>
      <c r="R93" s="187">
        <f>Q93*H93</f>
        <v>0</v>
      </c>
      <c r="S93" s="187">
        <v>0</v>
      </c>
      <c r="T93" s="188">
        <f>S93*H93</f>
        <v>0</v>
      </c>
      <c r="U93" s="339"/>
      <c r="V93" s="339"/>
      <c r="W93" s="339"/>
      <c r="X93" s="339"/>
      <c r="Y93" s="339"/>
      <c r="Z93" s="339"/>
      <c r="AA93" s="339"/>
      <c r="AB93" s="339"/>
      <c r="AC93" s="339"/>
      <c r="AD93" s="339"/>
      <c r="AE93" s="339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1" t="s">
        <v>148</v>
      </c>
      <c r="AS93" s="340"/>
      <c r="AT93" s="341" t="s">
        <v>144</v>
      </c>
      <c r="AU93" s="341" t="s">
        <v>84</v>
      </c>
      <c r="AV93" s="340"/>
      <c r="AW93" s="340"/>
      <c r="AX93" s="340"/>
      <c r="AY93" s="342" t="s">
        <v>142</v>
      </c>
      <c r="AZ93" s="340"/>
      <c r="BA93" s="340"/>
      <c r="BB93" s="340"/>
      <c r="BC93" s="340"/>
      <c r="BD93" s="340"/>
      <c r="BE93" s="343">
        <f>IF(N93="základní",J93,0)</f>
        <v>2741810</v>
      </c>
      <c r="BF93" s="343">
        <f>IF(N93="snížená",J93,0)</f>
        <v>0</v>
      </c>
      <c r="BG93" s="343">
        <f>IF(N93="zákl. přenesená",J93,0)</f>
        <v>0</v>
      </c>
      <c r="BH93" s="343">
        <f>IF(N93="sníž. přenesená",J93,0)</f>
        <v>0</v>
      </c>
      <c r="BI93" s="343">
        <f>IF(N93="nulová",J93,0)</f>
        <v>0</v>
      </c>
      <c r="BJ93" s="342" t="s">
        <v>21</v>
      </c>
      <c r="BK93" s="343">
        <f>ROUND(I93*H93,2)</f>
        <v>2741810</v>
      </c>
      <c r="BL93" s="342" t="s">
        <v>148</v>
      </c>
      <c r="BM93" s="341" t="s">
        <v>335</v>
      </c>
      <c r="BN93" s="340"/>
      <c r="BO93" s="340"/>
      <c r="BP93" s="340"/>
      <c r="BQ93" s="340"/>
      <c r="BR93" s="340"/>
      <c r="BS93" s="340"/>
      <c r="BT93" s="340"/>
      <c r="BU93" s="340"/>
      <c r="BV93" s="340"/>
      <c r="BW93" s="340"/>
      <c r="BX93" s="340"/>
      <c r="BY93" s="340"/>
      <c r="BZ93" s="340"/>
      <c r="CA93" s="189">
        <v>0</v>
      </c>
      <c r="CB93" s="183">
        <f t="shared" si="0"/>
        <v>0</v>
      </c>
      <c r="CC93" s="344" t="s">
        <v>910</v>
      </c>
    </row>
    <row r="94" spans="1:81" s="13" customFormat="1" ht="20.399999999999999">
      <c r="B94" s="326"/>
      <c r="C94" s="141"/>
      <c r="D94" s="327" t="s">
        <v>152</v>
      </c>
      <c r="E94" s="328" t="s">
        <v>3</v>
      </c>
      <c r="F94" s="329" t="s">
        <v>336</v>
      </c>
      <c r="G94" s="141"/>
      <c r="H94" s="330">
        <v>487</v>
      </c>
      <c r="I94" s="141"/>
      <c r="J94" s="141"/>
      <c r="K94" s="141"/>
      <c r="L94" s="136"/>
      <c r="M94" s="140"/>
      <c r="N94" s="141"/>
      <c r="O94" s="141"/>
      <c r="P94" s="141"/>
      <c r="Q94" s="141"/>
      <c r="R94" s="141"/>
      <c r="S94" s="141"/>
      <c r="T94" s="142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328" t="s">
        <v>152</v>
      </c>
      <c r="AU94" s="328" t="s">
        <v>84</v>
      </c>
      <c r="AV94" s="141" t="s">
        <v>84</v>
      </c>
      <c r="AW94" s="141" t="s">
        <v>33</v>
      </c>
      <c r="AX94" s="141" t="s">
        <v>21</v>
      </c>
      <c r="AY94" s="328" t="s">
        <v>142</v>
      </c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1"/>
      <c r="CA94" s="173"/>
      <c r="CB94" s="125"/>
      <c r="CC94" s="325"/>
    </row>
    <row r="95" spans="1:81" s="2" customFormat="1" ht="44.25" customHeight="1">
      <c r="A95" s="25"/>
      <c r="B95" s="322"/>
      <c r="C95" s="190" t="s">
        <v>148</v>
      </c>
      <c r="D95" s="190" t="s">
        <v>144</v>
      </c>
      <c r="E95" s="191" t="s">
        <v>337</v>
      </c>
      <c r="F95" s="192" t="s">
        <v>338</v>
      </c>
      <c r="G95" s="193" t="s">
        <v>156</v>
      </c>
      <c r="H95" s="194">
        <v>4859</v>
      </c>
      <c r="I95" s="195">
        <v>4520</v>
      </c>
      <c r="J95" s="195">
        <f>ROUND(I95*H95,2)</f>
        <v>21962680</v>
      </c>
      <c r="K95" s="192" t="s">
        <v>3</v>
      </c>
      <c r="L95" s="196"/>
      <c r="M95" s="197" t="s">
        <v>3</v>
      </c>
      <c r="N95" s="198" t="s">
        <v>45</v>
      </c>
      <c r="O95" s="199">
        <v>0</v>
      </c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3"/>
      <c r="AG95" s="333"/>
      <c r="AH95" s="333"/>
      <c r="AI95" s="333"/>
      <c r="AJ95" s="333"/>
      <c r="AK95" s="333"/>
      <c r="AL95" s="333"/>
      <c r="AM95" s="333"/>
      <c r="AN95" s="333"/>
      <c r="AO95" s="333"/>
      <c r="AP95" s="333"/>
      <c r="AQ95" s="333"/>
      <c r="AR95" s="334" t="s">
        <v>148</v>
      </c>
      <c r="AS95" s="333"/>
      <c r="AT95" s="334" t="s">
        <v>144</v>
      </c>
      <c r="AU95" s="334" t="s">
        <v>84</v>
      </c>
      <c r="AV95" s="333"/>
      <c r="AW95" s="333"/>
      <c r="AX95" s="333"/>
      <c r="AY95" s="335" t="s">
        <v>142</v>
      </c>
      <c r="AZ95" s="333"/>
      <c r="BA95" s="333"/>
      <c r="BB95" s="333"/>
      <c r="BC95" s="333"/>
      <c r="BD95" s="333"/>
      <c r="BE95" s="336">
        <f>IF(N95="základní",J95,0)</f>
        <v>21962680</v>
      </c>
      <c r="BF95" s="336">
        <f>IF(N95="snížená",J95,0)</f>
        <v>0</v>
      </c>
      <c r="BG95" s="336">
        <f>IF(N95="zákl. přenesená",J95,0)</f>
        <v>0</v>
      </c>
      <c r="BH95" s="336">
        <f>IF(N95="sníž. přenesená",J95,0)</f>
        <v>0</v>
      </c>
      <c r="BI95" s="336">
        <f>IF(N95="nulová",J95,0)</f>
        <v>0</v>
      </c>
      <c r="BJ95" s="335" t="s">
        <v>21</v>
      </c>
      <c r="BK95" s="336">
        <f>ROUND(I95*H95,2)</f>
        <v>21962680</v>
      </c>
      <c r="BL95" s="335" t="s">
        <v>148</v>
      </c>
      <c r="BM95" s="334" t="s">
        <v>339</v>
      </c>
      <c r="BN95" s="333"/>
      <c r="BO95" s="333"/>
      <c r="BP95" s="333"/>
      <c r="BQ95" s="333"/>
      <c r="BR95" s="333"/>
      <c r="BS95" s="333"/>
      <c r="BT95" s="333"/>
      <c r="BU95" s="333"/>
      <c r="BV95" s="333"/>
      <c r="BW95" s="333"/>
      <c r="BX95" s="333"/>
      <c r="BY95" s="333"/>
      <c r="BZ95" s="333"/>
      <c r="CA95" s="201">
        <v>5664</v>
      </c>
      <c r="CB95" s="195">
        <f t="shared" si="0"/>
        <v>25601280</v>
      </c>
      <c r="CC95" s="337" t="s">
        <v>908</v>
      </c>
    </row>
    <row r="96" spans="1:81" s="13" customFormat="1" ht="20.399999999999999">
      <c r="B96" s="326"/>
      <c r="C96" s="141"/>
      <c r="D96" s="327" t="s">
        <v>152</v>
      </c>
      <c r="E96" s="328" t="s">
        <v>3</v>
      </c>
      <c r="F96" s="329" t="s">
        <v>340</v>
      </c>
      <c r="G96" s="141"/>
      <c r="H96" s="330">
        <v>4859</v>
      </c>
      <c r="I96" s="141"/>
      <c r="J96" s="141"/>
      <c r="K96" s="141"/>
      <c r="L96" s="136"/>
      <c r="M96" s="140"/>
      <c r="N96" s="141"/>
      <c r="O96" s="141"/>
      <c r="P96" s="141"/>
      <c r="Q96" s="141"/>
      <c r="R96" s="141"/>
      <c r="S96" s="141"/>
      <c r="T96" s="142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328" t="s">
        <v>152</v>
      </c>
      <c r="AU96" s="328" t="s">
        <v>84</v>
      </c>
      <c r="AV96" s="141" t="s">
        <v>84</v>
      </c>
      <c r="AW96" s="141" t="s">
        <v>33</v>
      </c>
      <c r="AX96" s="141" t="s">
        <v>21</v>
      </c>
      <c r="AY96" s="328" t="s">
        <v>142</v>
      </c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73"/>
      <c r="CB96" s="125"/>
      <c r="CC96" s="325"/>
    </row>
    <row r="97" spans="1:81" s="2" customFormat="1" ht="21.75" customHeight="1">
      <c r="A97" s="25"/>
      <c r="B97" s="322"/>
      <c r="C97" s="178" t="s">
        <v>169</v>
      </c>
      <c r="D97" s="178" t="s">
        <v>144</v>
      </c>
      <c r="E97" s="179" t="s">
        <v>341</v>
      </c>
      <c r="F97" s="180" t="s">
        <v>342</v>
      </c>
      <c r="G97" s="181" t="s">
        <v>198</v>
      </c>
      <c r="H97" s="182">
        <v>15.66</v>
      </c>
      <c r="I97" s="183">
        <v>31200</v>
      </c>
      <c r="J97" s="183">
        <f>ROUND(I97*H97,2)</f>
        <v>488592</v>
      </c>
      <c r="K97" s="180" t="s">
        <v>3</v>
      </c>
      <c r="L97" s="184"/>
      <c r="M97" s="185" t="s">
        <v>3</v>
      </c>
      <c r="N97" s="186" t="s">
        <v>45</v>
      </c>
      <c r="O97" s="187">
        <v>0</v>
      </c>
      <c r="P97" s="187">
        <f>O97*H97</f>
        <v>0</v>
      </c>
      <c r="Q97" s="187">
        <v>1.1133200000000001</v>
      </c>
      <c r="R97" s="187">
        <f>Q97*H97</f>
        <v>17.4345912</v>
      </c>
      <c r="S97" s="187">
        <v>0</v>
      </c>
      <c r="T97" s="188">
        <f>S97*H97</f>
        <v>0</v>
      </c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40"/>
      <c r="AG97" s="340"/>
      <c r="AH97" s="340"/>
      <c r="AI97" s="340"/>
      <c r="AJ97" s="340"/>
      <c r="AK97" s="340"/>
      <c r="AL97" s="340"/>
      <c r="AM97" s="340"/>
      <c r="AN97" s="340"/>
      <c r="AO97" s="340"/>
      <c r="AP97" s="340"/>
      <c r="AQ97" s="340"/>
      <c r="AR97" s="341" t="s">
        <v>148</v>
      </c>
      <c r="AS97" s="340"/>
      <c r="AT97" s="341" t="s">
        <v>144</v>
      </c>
      <c r="AU97" s="341" t="s">
        <v>84</v>
      </c>
      <c r="AV97" s="340"/>
      <c r="AW97" s="340"/>
      <c r="AX97" s="340"/>
      <c r="AY97" s="342" t="s">
        <v>142</v>
      </c>
      <c r="AZ97" s="340"/>
      <c r="BA97" s="340"/>
      <c r="BB97" s="340"/>
      <c r="BC97" s="340"/>
      <c r="BD97" s="340"/>
      <c r="BE97" s="343">
        <f>IF(N97="základní",J97,0)</f>
        <v>488592</v>
      </c>
      <c r="BF97" s="343">
        <f>IF(N97="snížená",J97,0)</f>
        <v>0</v>
      </c>
      <c r="BG97" s="343">
        <f>IF(N97="zákl. přenesená",J97,0)</f>
        <v>0</v>
      </c>
      <c r="BH97" s="343">
        <f>IF(N97="sníž. přenesená",J97,0)</f>
        <v>0</v>
      </c>
      <c r="BI97" s="343">
        <f>IF(N97="nulová",J97,0)</f>
        <v>0</v>
      </c>
      <c r="BJ97" s="342" t="s">
        <v>21</v>
      </c>
      <c r="BK97" s="343">
        <f>ROUND(I97*H97,2)</f>
        <v>488592</v>
      </c>
      <c r="BL97" s="342" t="s">
        <v>148</v>
      </c>
      <c r="BM97" s="341" t="s">
        <v>343</v>
      </c>
      <c r="BN97" s="340"/>
      <c r="BO97" s="340"/>
      <c r="BP97" s="340"/>
      <c r="BQ97" s="340"/>
      <c r="BR97" s="340"/>
      <c r="BS97" s="340"/>
      <c r="BT97" s="340"/>
      <c r="BU97" s="340"/>
      <c r="BV97" s="340"/>
      <c r="BW97" s="340"/>
      <c r="BX97" s="340"/>
      <c r="BY97" s="340"/>
      <c r="BZ97" s="340"/>
      <c r="CA97" s="189">
        <v>0</v>
      </c>
      <c r="CB97" s="183">
        <f t="shared" si="0"/>
        <v>0</v>
      </c>
      <c r="CC97" s="344" t="s">
        <v>910</v>
      </c>
    </row>
    <row r="98" spans="1:81" s="13" customFormat="1" ht="11.4">
      <c r="B98" s="326"/>
      <c r="C98" s="141"/>
      <c r="D98" s="327" t="s">
        <v>152</v>
      </c>
      <c r="E98" s="328" t="s">
        <v>3</v>
      </c>
      <c r="F98" s="329" t="s">
        <v>344</v>
      </c>
      <c r="G98" s="141"/>
      <c r="H98" s="330">
        <v>15.66</v>
      </c>
      <c r="I98" s="141"/>
      <c r="J98" s="141"/>
      <c r="K98" s="141"/>
      <c r="L98" s="136"/>
      <c r="M98" s="140"/>
      <c r="N98" s="141"/>
      <c r="O98" s="141"/>
      <c r="P98" s="141"/>
      <c r="Q98" s="141"/>
      <c r="R98" s="141"/>
      <c r="S98" s="141"/>
      <c r="T98" s="142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328" t="s">
        <v>152</v>
      </c>
      <c r="AU98" s="328" t="s">
        <v>84</v>
      </c>
      <c r="AV98" s="141" t="s">
        <v>84</v>
      </c>
      <c r="AW98" s="141" t="s">
        <v>33</v>
      </c>
      <c r="AX98" s="141" t="s">
        <v>21</v>
      </c>
      <c r="AY98" s="328" t="s">
        <v>142</v>
      </c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73"/>
      <c r="CB98" s="125"/>
      <c r="CC98" s="325"/>
    </row>
    <row r="99" spans="1:81" s="2" customFormat="1" ht="21.75" customHeight="1">
      <c r="A99" s="25"/>
      <c r="B99" s="322"/>
      <c r="C99" s="120" t="s">
        <v>174</v>
      </c>
      <c r="D99" s="120" t="s">
        <v>144</v>
      </c>
      <c r="E99" s="121" t="s">
        <v>345</v>
      </c>
      <c r="F99" s="122" t="s">
        <v>346</v>
      </c>
      <c r="G99" s="123" t="s">
        <v>251</v>
      </c>
      <c r="H99" s="124">
        <v>1006</v>
      </c>
      <c r="I99" s="125">
        <v>3520</v>
      </c>
      <c r="J99" s="125">
        <f>ROUND(I99*H99,2)</f>
        <v>3541120</v>
      </c>
      <c r="K99" s="122" t="s">
        <v>3</v>
      </c>
      <c r="L99" s="26"/>
      <c r="M99" s="126" t="s">
        <v>3</v>
      </c>
      <c r="N99" s="127" t="s">
        <v>45</v>
      </c>
      <c r="O99" s="128">
        <v>0</v>
      </c>
      <c r="P99" s="128">
        <f>O99*H99</f>
        <v>0</v>
      </c>
      <c r="Q99" s="128">
        <v>1.66882</v>
      </c>
      <c r="R99" s="128">
        <f>Q99*H99</f>
        <v>1678.8329200000001</v>
      </c>
      <c r="S99" s="128">
        <v>0</v>
      </c>
      <c r="T99" s="129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323" t="s">
        <v>148</v>
      </c>
      <c r="AS99" s="135"/>
      <c r="AT99" s="323" t="s">
        <v>144</v>
      </c>
      <c r="AU99" s="323" t="s">
        <v>84</v>
      </c>
      <c r="AV99" s="135"/>
      <c r="AW99" s="135"/>
      <c r="AX99" s="135"/>
      <c r="AY99" s="242" t="s">
        <v>142</v>
      </c>
      <c r="AZ99" s="135"/>
      <c r="BA99" s="135"/>
      <c r="BB99" s="135"/>
      <c r="BC99" s="135"/>
      <c r="BD99" s="135"/>
      <c r="BE99" s="324">
        <f>IF(N99="základní",J99,0)</f>
        <v>3541120</v>
      </c>
      <c r="BF99" s="324">
        <f>IF(N99="snížená",J99,0)</f>
        <v>0</v>
      </c>
      <c r="BG99" s="324">
        <f>IF(N99="zákl. přenesená",J99,0)</f>
        <v>0</v>
      </c>
      <c r="BH99" s="324">
        <f>IF(N99="sníž. přenesená",J99,0)</f>
        <v>0</v>
      </c>
      <c r="BI99" s="324">
        <f>IF(N99="nulová",J99,0)</f>
        <v>0</v>
      </c>
      <c r="BJ99" s="242" t="s">
        <v>21</v>
      </c>
      <c r="BK99" s="324">
        <f>ROUND(I99*H99,2)</f>
        <v>3541120</v>
      </c>
      <c r="BL99" s="242" t="s">
        <v>148</v>
      </c>
      <c r="BM99" s="323" t="s">
        <v>347</v>
      </c>
      <c r="BN99" s="135"/>
      <c r="BO99" s="135"/>
      <c r="BP99" s="135"/>
      <c r="BQ99" s="135"/>
      <c r="BR99" s="135"/>
      <c r="BS99" s="135"/>
      <c r="BT99" s="135"/>
      <c r="BU99" s="135"/>
      <c r="BV99" s="135"/>
      <c r="BW99" s="135"/>
      <c r="BX99" s="135"/>
      <c r="BY99" s="135"/>
      <c r="BZ99" s="135"/>
      <c r="CA99" s="173">
        <f t="shared" ref="CA99:CA128" si="1">+H99</f>
        <v>1006</v>
      </c>
      <c r="CB99" s="125">
        <f t="shared" si="0"/>
        <v>3541120</v>
      </c>
      <c r="CC99" s="325" t="s">
        <v>906</v>
      </c>
    </row>
    <row r="100" spans="1:81" s="13" customFormat="1" ht="11.4">
      <c r="B100" s="326"/>
      <c r="C100" s="141"/>
      <c r="D100" s="327" t="s">
        <v>152</v>
      </c>
      <c r="E100" s="328" t="s">
        <v>3</v>
      </c>
      <c r="F100" s="329" t="s">
        <v>348</v>
      </c>
      <c r="G100" s="141"/>
      <c r="H100" s="330">
        <v>1006</v>
      </c>
      <c r="I100" s="141"/>
      <c r="J100" s="141"/>
      <c r="K100" s="141"/>
      <c r="L100" s="136"/>
      <c r="M100" s="140"/>
      <c r="N100" s="141"/>
      <c r="O100" s="141"/>
      <c r="P100" s="141"/>
      <c r="Q100" s="141"/>
      <c r="R100" s="141"/>
      <c r="S100" s="141"/>
      <c r="T100" s="142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328" t="s">
        <v>152</v>
      </c>
      <c r="AU100" s="328" t="s">
        <v>84</v>
      </c>
      <c r="AV100" s="141" t="s">
        <v>84</v>
      </c>
      <c r="AW100" s="141" t="s">
        <v>33</v>
      </c>
      <c r="AX100" s="141" t="s">
        <v>21</v>
      </c>
      <c r="AY100" s="328" t="s">
        <v>142</v>
      </c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73"/>
      <c r="CB100" s="125"/>
      <c r="CC100" s="325"/>
    </row>
    <row r="101" spans="1:81" s="2" customFormat="1" ht="16.5" customHeight="1">
      <c r="A101" s="25"/>
      <c r="B101" s="322"/>
      <c r="C101" s="120" t="s">
        <v>179</v>
      </c>
      <c r="D101" s="120" t="s">
        <v>144</v>
      </c>
      <c r="E101" s="121" t="s">
        <v>349</v>
      </c>
      <c r="F101" s="122" t="s">
        <v>350</v>
      </c>
      <c r="G101" s="123" t="s">
        <v>156</v>
      </c>
      <c r="H101" s="124">
        <v>4000</v>
      </c>
      <c r="I101" s="125">
        <v>330</v>
      </c>
      <c r="J101" s="125">
        <f>ROUND(I101*H101,2)</f>
        <v>1320000</v>
      </c>
      <c r="K101" s="122" t="s">
        <v>3</v>
      </c>
      <c r="L101" s="26"/>
      <c r="M101" s="126" t="s">
        <v>3</v>
      </c>
      <c r="N101" s="127" t="s">
        <v>45</v>
      </c>
      <c r="O101" s="128">
        <v>0</v>
      </c>
      <c r="P101" s="128">
        <f>O101*H101</f>
        <v>0</v>
      </c>
      <c r="Q101" s="128">
        <v>2.4793599999999998</v>
      </c>
      <c r="R101" s="128">
        <f>Q101*H101</f>
        <v>9917.4399999999987</v>
      </c>
      <c r="S101" s="128">
        <v>0</v>
      </c>
      <c r="T101" s="129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323" t="s">
        <v>148</v>
      </c>
      <c r="AS101" s="135"/>
      <c r="AT101" s="323" t="s">
        <v>144</v>
      </c>
      <c r="AU101" s="323" t="s">
        <v>84</v>
      </c>
      <c r="AV101" s="135"/>
      <c r="AW101" s="135"/>
      <c r="AX101" s="135"/>
      <c r="AY101" s="242" t="s">
        <v>142</v>
      </c>
      <c r="AZ101" s="135"/>
      <c r="BA101" s="135"/>
      <c r="BB101" s="135"/>
      <c r="BC101" s="135"/>
      <c r="BD101" s="135"/>
      <c r="BE101" s="324">
        <f>IF(N101="základní",J101,0)</f>
        <v>1320000</v>
      </c>
      <c r="BF101" s="324">
        <f>IF(N101="snížená",J101,0)</f>
        <v>0</v>
      </c>
      <c r="BG101" s="324">
        <f>IF(N101="zákl. přenesená",J101,0)</f>
        <v>0</v>
      </c>
      <c r="BH101" s="324">
        <f>IF(N101="sníž. přenesená",J101,0)</f>
        <v>0</v>
      </c>
      <c r="BI101" s="324">
        <f>IF(N101="nulová",J101,0)</f>
        <v>0</v>
      </c>
      <c r="BJ101" s="242" t="s">
        <v>21</v>
      </c>
      <c r="BK101" s="324">
        <f>ROUND(I101*H101,2)</f>
        <v>1320000</v>
      </c>
      <c r="BL101" s="242" t="s">
        <v>148</v>
      </c>
      <c r="BM101" s="323" t="s">
        <v>351</v>
      </c>
      <c r="BN101" s="135"/>
      <c r="BO101" s="135"/>
      <c r="BP101" s="135"/>
      <c r="BQ101" s="135"/>
      <c r="BR101" s="135"/>
      <c r="BS101" s="135"/>
      <c r="BT101" s="135"/>
      <c r="BU101" s="135"/>
      <c r="BV101" s="135"/>
      <c r="BW101" s="135"/>
      <c r="BX101" s="135"/>
      <c r="BY101" s="135"/>
      <c r="BZ101" s="135"/>
      <c r="CA101" s="173">
        <f t="shared" si="1"/>
        <v>4000</v>
      </c>
      <c r="CB101" s="125">
        <f t="shared" si="0"/>
        <v>1320000</v>
      </c>
      <c r="CC101" s="325" t="s">
        <v>906</v>
      </c>
    </row>
    <row r="102" spans="1:81" s="13" customFormat="1" ht="11.4">
      <c r="B102" s="326"/>
      <c r="C102" s="141"/>
      <c r="D102" s="327" t="s">
        <v>152</v>
      </c>
      <c r="E102" s="328" t="s">
        <v>3</v>
      </c>
      <c r="F102" s="329" t="s">
        <v>352</v>
      </c>
      <c r="G102" s="141"/>
      <c r="H102" s="330">
        <v>4000</v>
      </c>
      <c r="I102" s="141"/>
      <c r="J102" s="141"/>
      <c r="K102" s="141"/>
      <c r="L102" s="136"/>
      <c r="M102" s="140"/>
      <c r="N102" s="141"/>
      <c r="O102" s="141"/>
      <c r="P102" s="141"/>
      <c r="Q102" s="141"/>
      <c r="R102" s="141"/>
      <c r="S102" s="141"/>
      <c r="T102" s="142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328" t="s">
        <v>152</v>
      </c>
      <c r="AU102" s="328" t="s">
        <v>84</v>
      </c>
      <c r="AV102" s="141" t="s">
        <v>84</v>
      </c>
      <c r="AW102" s="141" t="s">
        <v>33</v>
      </c>
      <c r="AX102" s="141" t="s">
        <v>21</v>
      </c>
      <c r="AY102" s="328" t="s">
        <v>142</v>
      </c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73"/>
      <c r="CB102" s="125"/>
      <c r="CC102" s="325"/>
    </row>
    <row r="103" spans="1:81" s="12" customFormat="1" ht="22.8" customHeight="1">
      <c r="B103" s="313"/>
      <c r="C103" s="112"/>
      <c r="D103" s="314" t="s">
        <v>73</v>
      </c>
      <c r="E103" s="320" t="s">
        <v>159</v>
      </c>
      <c r="F103" s="320" t="s">
        <v>353</v>
      </c>
      <c r="G103" s="112"/>
      <c r="H103" s="112"/>
      <c r="I103" s="112"/>
      <c r="J103" s="321">
        <f>BK103</f>
        <v>229752</v>
      </c>
      <c r="K103" s="112"/>
      <c r="L103" s="107"/>
      <c r="M103" s="111"/>
      <c r="N103" s="112"/>
      <c r="O103" s="112"/>
      <c r="P103" s="113">
        <f>SUM(P104:P121)</f>
        <v>0</v>
      </c>
      <c r="Q103" s="112"/>
      <c r="R103" s="113">
        <f>SUM(R104:R121)</f>
        <v>33.528399999999998</v>
      </c>
      <c r="S103" s="112"/>
      <c r="T103" s="114">
        <f>SUM(T104:T121)</f>
        <v>0</v>
      </c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314" t="s">
        <v>21</v>
      </c>
      <c r="AS103" s="112"/>
      <c r="AT103" s="317" t="s">
        <v>73</v>
      </c>
      <c r="AU103" s="317" t="s">
        <v>21</v>
      </c>
      <c r="AV103" s="112"/>
      <c r="AW103" s="112"/>
      <c r="AX103" s="112"/>
      <c r="AY103" s="314" t="s">
        <v>142</v>
      </c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318">
        <f>SUM(BK104:BK121)</f>
        <v>229752</v>
      </c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73"/>
      <c r="CB103" s="125"/>
      <c r="CC103" s="325"/>
    </row>
    <row r="104" spans="1:81" s="2" customFormat="1" ht="44.25" customHeight="1">
      <c r="A104" s="25"/>
      <c r="B104" s="322"/>
      <c r="C104" s="120" t="s">
        <v>185</v>
      </c>
      <c r="D104" s="120" t="s">
        <v>144</v>
      </c>
      <c r="E104" s="121" t="s">
        <v>354</v>
      </c>
      <c r="F104" s="122" t="s">
        <v>355</v>
      </c>
      <c r="G104" s="123" t="s">
        <v>165</v>
      </c>
      <c r="H104" s="124">
        <v>180</v>
      </c>
      <c r="I104" s="125">
        <v>266</v>
      </c>
      <c r="J104" s="125">
        <f>ROUND(I104*H104,2)</f>
        <v>47880</v>
      </c>
      <c r="K104" s="122" t="s">
        <v>3</v>
      </c>
      <c r="L104" s="26"/>
      <c r="M104" s="126" t="s">
        <v>3</v>
      </c>
      <c r="N104" s="127" t="s">
        <v>45</v>
      </c>
      <c r="O104" s="128">
        <v>0</v>
      </c>
      <c r="P104" s="128">
        <f>O104*H104</f>
        <v>0</v>
      </c>
      <c r="Q104" s="128">
        <v>0.17488999999999999</v>
      </c>
      <c r="R104" s="128">
        <f>Q104*H104</f>
        <v>31.480199999999996</v>
      </c>
      <c r="S104" s="128">
        <v>0</v>
      </c>
      <c r="T104" s="129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323" t="s">
        <v>148</v>
      </c>
      <c r="AS104" s="135"/>
      <c r="AT104" s="323" t="s">
        <v>144</v>
      </c>
      <c r="AU104" s="323" t="s">
        <v>84</v>
      </c>
      <c r="AV104" s="135"/>
      <c r="AW104" s="135"/>
      <c r="AX104" s="135"/>
      <c r="AY104" s="242" t="s">
        <v>142</v>
      </c>
      <c r="AZ104" s="135"/>
      <c r="BA104" s="135"/>
      <c r="BB104" s="135"/>
      <c r="BC104" s="135"/>
      <c r="BD104" s="135"/>
      <c r="BE104" s="324">
        <f>IF(N104="základní",J104,0)</f>
        <v>47880</v>
      </c>
      <c r="BF104" s="324">
        <f>IF(N104="snížená",J104,0)</f>
        <v>0</v>
      </c>
      <c r="BG104" s="324">
        <f>IF(N104="zákl. přenesená",J104,0)</f>
        <v>0</v>
      </c>
      <c r="BH104" s="324">
        <f>IF(N104="sníž. přenesená",J104,0)</f>
        <v>0</v>
      </c>
      <c r="BI104" s="324">
        <f>IF(N104="nulová",J104,0)</f>
        <v>0</v>
      </c>
      <c r="BJ104" s="242" t="s">
        <v>21</v>
      </c>
      <c r="BK104" s="324">
        <f>ROUND(I104*H104,2)</f>
        <v>47880</v>
      </c>
      <c r="BL104" s="242" t="s">
        <v>148</v>
      </c>
      <c r="BM104" s="323" t="s">
        <v>356</v>
      </c>
      <c r="BN104" s="135"/>
      <c r="BO104" s="135"/>
      <c r="BP104" s="135"/>
      <c r="BQ104" s="135"/>
      <c r="BR104" s="135"/>
      <c r="BS104" s="135"/>
      <c r="BT104" s="135"/>
      <c r="BU104" s="135"/>
      <c r="BV104" s="135"/>
      <c r="BW104" s="135"/>
      <c r="BX104" s="135"/>
      <c r="BY104" s="135"/>
      <c r="BZ104" s="135"/>
      <c r="CA104" s="173">
        <f t="shared" si="1"/>
        <v>180</v>
      </c>
      <c r="CB104" s="125">
        <f t="shared" si="0"/>
        <v>47880</v>
      </c>
      <c r="CC104" s="325" t="s">
        <v>906</v>
      </c>
    </row>
    <row r="105" spans="1:81" s="2" customFormat="1" ht="28.8">
      <c r="A105" s="25"/>
      <c r="B105" s="248"/>
      <c r="C105" s="43"/>
      <c r="D105" s="327" t="s">
        <v>150</v>
      </c>
      <c r="E105" s="43"/>
      <c r="F105" s="345" t="s">
        <v>357</v>
      </c>
      <c r="G105" s="43"/>
      <c r="H105" s="43"/>
      <c r="I105" s="43"/>
      <c r="J105" s="43"/>
      <c r="K105" s="43"/>
      <c r="L105" s="26"/>
      <c r="M105" s="134"/>
      <c r="N105" s="135"/>
      <c r="O105" s="43"/>
      <c r="P105" s="43"/>
      <c r="Q105" s="43"/>
      <c r="R105" s="43"/>
      <c r="S105" s="43"/>
      <c r="T105" s="44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242" t="s">
        <v>150</v>
      </c>
      <c r="AU105" s="242" t="s">
        <v>84</v>
      </c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  <c r="BN105" s="135"/>
      <c r="BO105" s="135"/>
      <c r="BP105" s="135"/>
      <c r="BQ105" s="135"/>
      <c r="BR105" s="135"/>
      <c r="BS105" s="135"/>
      <c r="BT105" s="135"/>
      <c r="BU105" s="135"/>
      <c r="BV105" s="135"/>
      <c r="BW105" s="135"/>
      <c r="BX105" s="135"/>
      <c r="BY105" s="135"/>
      <c r="BZ105" s="135"/>
      <c r="CA105" s="173"/>
      <c r="CB105" s="125"/>
      <c r="CC105" s="325"/>
    </row>
    <row r="106" spans="1:81" s="13" customFormat="1" ht="20.399999999999999">
      <c r="B106" s="326"/>
      <c r="C106" s="141"/>
      <c r="D106" s="327" t="s">
        <v>152</v>
      </c>
      <c r="E106" s="328" t="s">
        <v>3</v>
      </c>
      <c r="F106" s="329" t="s">
        <v>358</v>
      </c>
      <c r="G106" s="141"/>
      <c r="H106" s="330">
        <v>180</v>
      </c>
      <c r="I106" s="141"/>
      <c r="J106" s="141"/>
      <c r="K106" s="141"/>
      <c r="L106" s="136"/>
      <c r="M106" s="140"/>
      <c r="N106" s="141"/>
      <c r="O106" s="141"/>
      <c r="P106" s="141"/>
      <c r="Q106" s="141"/>
      <c r="R106" s="141"/>
      <c r="S106" s="141"/>
      <c r="T106" s="142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328" t="s">
        <v>152</v>
      </c>
      <c r="AU106" s="328" t="s">
        <v>84</v>
      </c>
      <c r="AV106" s="141" t="s">
        <v>84</v>
      </c>
      <c r="AW106" s="141" t="s">
        <v>33</v>
      </c>
      <c r="AX106" s="141" t="s">
        <v>21</v>
      </c>
      <c r="AY106" s="328" t="s">
        <v>142</v>
      </c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  <c r="BX106" s="141"/>
      <c r="BY106" s="141"/>
      <c r="BZ106" s="141"/>
      <c r="CA106" s="173"/>
      <c r="CB106" s="125"/>
      <c r="CC106" s="325"/>
    </row>
    <row r="107" spans="1:81" s="2" customFormat="1" ht="33" customHeight="1">
      <c r="A107" s="25"/>
      <c r="B107" s="322"/>
      <c r="C107" s="143" t="s">
        <v>190</v>
      </c>
      <c r="D107" s="143" t="s">
        <v>195</v>
      </c>
      <c r="E107" s="144" t="s">
        <v>359</v>
      </c>
      <c r="F107" s="145" t="s">
        <v>360</v>
      </c>
      <c r="G107" s="146" t="s">
        <v>165</v>
      </c>
      <c r="H107" s="147">
        <v>180</v>
      </c>
      <c r="I107" s="148">
        <v>212</v>
      </c>
      <c r="J107" s="148">
        <f>ROUND(I107*H107,2)</f>
        <v>38160</v>
      </c>
      <c r="K107" s="145" t="s">
        <v>3</v>
      </c>
      <c r="L107" s="149"/>
      <c r="M107" s="150" t="s">
        <v>3</v>
      </c>
      <c r="N107" s="151" t="s">
        <v>45</v>
      </c>
      <c r="O107" s="128">
        <v>0</v>
      </c>
      <c r="P107" s="128">
        <f>O107*H107</f>
        <v>0</v>
      </c>
      <c r="Q107" s="128">
        <v>2.8999999999999998E-3</v>
      </c>
      <c r="R107" s="128">
        <f>Q107*H107</f>
        <v>0.52200000000000002</v>
      </c>
      <c r="S107" s="128">
        <v>0</v>
      </c>
      <c r="T107" s="129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323" t="s">
        <v>199</v>
      </c>
      <c r="AS107" s="135"/>
      <c r="AT107" s="323" t="s">
        <v>195</v>
      </c>
      <c r="AU107" s="323" t="s">
        <v>84</v>
      </c>
      <c r="AV107" s="135"/>
      <c r="AW107" s="135"/>
      <c r="AX107" s="135"/>
      <c r="AY107" s="242" t="s">
        <v>142</v>
      </c>
      <c r="AZ107" s="135"/>
      <c r="BA107" s="135"/>
      <c r="BB107" s="135"/>
      <c r="BC107" s="135"/>
      <c r="BD107" s="135"/>
      <c r="BE107" s="324">
        <f>IF(N107="základní",J107,0)</f>
        <v>38160</v>
      </c>
      <c r="BF107" s="324">
        <f>IF(N107="snížená",J107,0)</f>
        <v>0</v>
      </c>
      <c r="BG107" s="324">
        <f>IF(N107="zákl. přenesená",J107,0)</f>
        <v>0</v>
      </c>
      <c r="BH107" s="324">
        <f>IF(N107="sníž. přenesená",J107,0)</f>
        <v>0</v>
      </c>
      <c r="BI107" s="324">
        <f>IF(N107="nulová",J107,0)</f>
        <v>0</v>
      </c>
      <c r="BJ107" s="242" t="s">
        <v>21</v>
      </c>
      <c r="BK107" s="324">
        <f>ROUND(I107*H107,2)</f>
        <v>38160</v>
      </c>
      <c r="BL107" s="242" t="s">
        <v>199</v>
      </c>
      <c r="BM107" s="323" t="s">
        <v>361</v>
      </c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73">
        <f t="shared" si="1"/>
        <v>180</v>
      </c>
      <c r="CB107" s="125">
        <f t="shared" si="0"/>
        <v>38160</v>
      </c>
      <c r="CC107" s="325" t="s">
        <v>906</v>
      </c>
    </row>
    <row r="108" spans="1:81" s="2" customFormat="1" ht="19.2">
      <c r="A108" s="25"/>
      <c r="B108" s="248"/>
      <c r="C108" s="43"/>
      <c r="D108" s="327" t="s">
        <v>150</v>
      </c>
      <c r="E108" s="43"/>
      <c r="F108" s="345" t="s">
        <v>362</v>
      </c>
      <c r="G108" s="43"/>
      <c r="H108" s="43"/>
      <c r="I108" s="43"/>
      <c r="J108" s="43"/>
      <c r="K108" s="43"/>
      <c r="L108" s="26"/>
      <c r="M108" s="134"/>
      <c r="N108" s="135"/>
      <c r="O108" s="43"/>
      <c r="P108" s="43"/>
      <c r="Q108" s="43"/>
      <c r="R108" s="43"/>
      <c r="S108" s="43"/>
      <c r="T108" s="44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242" t="s">
        <v>150</v>
      </c>
      <c r="AU108" s="242" t="s">
        <v>84</v>
      </c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5"/>
      <c r="BO108" s="135"/>
      <c r="BP108" s="135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135"/>
      <c r="CA108" s="173"/>
      <c r="CB108" s="125"/>
      <c r="CC108" s="325"/>
    </row>
    <row r="109" spans="1:81" s="13" customFormat="1" ht="11.4">
      <c r="B109" s="326"/>
      <c r="C109" s="141"/>
      <c r="D109" s="327" t="s">
        <v>152</v>
      </c>
      <c r="E109" s="328" t="s">
        <v>3</v>
      </c>
      <c r="F109" s="329" t="s">
        <v>363</v>
      </c>
      <c r="G109" s="141"/>
      <c r="H109" s="330">
        <v>180</v>
      </c>
      <c r="I109" s="141"/>
      <c r="J109" s="141"/>
      <c r="K109" s="141"/>
      <c r="L109" s="136"/>
      <c r="M109" s="140"/>
      <c r="N109" s="141"/>
      <c r="O109" s="141"/>
      <c r="P109" s="141"/>
      <c r="Q109" s="141"/>
      <c r="R109" s="141"/>
      <c r="S109" s="141"/>
      <c r="T109" s="142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328" t="s">
        <v>152</v>
      </c>
      <c r="AU109" s="328" t="s">
        <v>84</v>
      </c>
      <c r="AV109" s="141" t="s">
        <v>84</v>
      </c>
      <c r="AW109" s="141" t="s">
        <v>33</v>
      </c>
      <c r="AX109" s="141" t="s">
        <v>21</v>
      </c>
      <c r="AY109" s="328" t="s">
        <v>142</v>
      </c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  <c r="BX109" s="141"/>
      <c r="BY109" s="141"/>
      <c r="BZ109" s="141"/>
      <c r="CA109" s="173"/>
      <c r="CB109" s="125"/>
      <c r="CC109" s="325"/>
    </row>
    <row r="110" spans="1:81" s="2" customFormat="1" ht="21.75" customHeight="1">
      <c r="A110" s="25"/>
      <c r="B110" s="322"/>
      <c r="C110" s="143" t="s">
        <v>26</v>
      </c>
      <c r="D110" s="143" t="s">
        <v>195</v>
      </c>
      <c r="E110" s="144" t="s">
        <v>364</v>
      </c>
      <c r="F110" s="145" t="s">
        <v>365</v>
      </c>
      <c r="G110" s="146" t="s">
        <v>165</v>
      </c>
      <c r="H110" s="147">
        <v>44</v>
      </c>
      <c r="I110" s="148">
        <v>168</v>
      </c>
      <c r="J110" s="148">
        <f>ROUND(I110*H110,2)</f>
        <v>7392</v>
      </c>
      <c r="K110" s="145" t="s">
        <v>3</v>
      </c>
      <c r="L110" s="149"/>
      <c r="M110" s="150" t="s">
        <v>3</v>
      </c>
      <c r="N110" s="151" t="s">
        <v>45</v>
      </c>
      <c r="O110" s="128">
        <v>0</v>
      </c>
      <c r="P110" s="128">
        <f>O110*H110</f>
        <v>0</v>
      </c>
      <c r="Q110" s="128">
        <v>2.7000000000000001E-3</v>
      </c>
      <c r="R110" s="128">
        <f>Q110*H110</f>
        <v>0.1188</v>
      </c>
      <c r="S110" s="128">
        <v>0</v>
      </c>
      <c r="T110" s="129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323" t="s">
        <v>199</v>
      </c>
      <c r="AS110" s="135"/>
      <c r="AT110" s="323" t="s">
        <v>195</v>
      </c>
      <c r="AU110" s="323" t="s">
        <v>84</v>
      </c>
      <c r="AV110" s="135"/>
      <c r="AW110" s="135"/>
      <c r="AX110" s="135"/>
      <c r="AY110" s="242" t="s">
        <v>142</v>
      </c>
      <c r="AZ110" s="135"/>
      <c r="BA110" s="135"/>
      <c r="BB110" s="135"/>
      <c r="BC110" s="135"/>
      <c r="BD110" s="135"/>
      <c r="BE110" s="324">
        <f>IF(N110="základní",J110,0)</f>
        <v>7392</v>
      </c>
      <c r="BF110" s="324">
        <f>IF(N110="snížená",J110,0)</f>
        <v>0</v>
      </c>
      <c r="BG110" s="324">
        <f>IF(N110="zákl. přenesená",J110,0)</f>
        <v>0</v>
      </c>
      <c r="BH110" s="324">
        <f>IF(N110="sníž. přenesená",J110,0)</f>
        <v>0</v>
      </c>
      <c r="BI110" s="324">
        <f>IF(N110="nulová",J110,0)</f>
        <v>0</v>
      </c>
      <c r="BJ110" s="242" t="s">
        <v>21</v>
      </c>
      <c r="BK110" s="324">
        <f>ROUND(I110*H110,2)</f>
        <v>7392</v>
      </c>
      <c r="BL110" s="242" t="s">
        <v>199</v>
      </c>
      <c r="BM110" s="323" t="s">
        <v>366</v>
      </c>
      <c r="BN110" s="135"/>
      <c r="BO110" s="135"/>
      <c r="BP110" s="135"/>
      <c r="BQ110" s="135"/>
      <c r="BR110" s="135"/>
      <c r="BS110" s="135"/>
      <c r="BT110" s="135"/>
      <c r="BU110" s="135"/>
      <c r="BV110" s="135"/>
      <c r="BW110" s="135"/>
      <c r="BX110" s="135"/>
      <c r="BY110" s="135"/>
      <c r="BZ110" s="135"/>
      <c r="CA110" s="173">
        <f t="shared" si="1"/>
        <v>44</v>
      </c>
      <c r="CB110" s="125">
        <f t="shared" si="0"/>
        <v>7392</v>
      </c>
      <c r="CC110" s="325" t="s">
        <v>906</v>
      </c>
    </row>
    <row r="111" spans="1:81" s="2" customFormat="1" ht="19.2">
      <c r="A111" s="25"/>
      <c r="B111" s="248"/>
      <c r="C111" s="43"/>
      <c r="D111" s="327" t="s">
        <v>150</v>
      </c>
      <c r="E111" s="43"/>
      <c r="F111" s="345" t="s">
        <v>367</v>
      </c>
      <c r="G111" s="43"/>
      <c r="H111" s="43"/>
      <c r="I111" s="43"/>
      <c r="J111" s="43"/>
      <c r="K111" s="43"/>
      <c r="L111" s="26"/>
      <c r="M111" s="134"/>
      <c r="N111" s="135"/>
      <c r="O111" s="43"/>
      <c r="P111" s="43"/>
      <c r="Q111" s="43"/>
      <c r="R111" s="43"/>
      <c r="S111" s="43"/>
      <c r="T111" s="44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242" t="s">
        <v>150</v>
      </c>
      <c r="AU111" s="242" t="s">
        <v>84</v>
      </c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  <c r="BY111" s="135"/>
      <c r="BZ111" s="135"/>
      <c r="CA111" s="173"/>
      <c r="CB111" s="125"/>
      <c r="CC111" s="325"/>
    </row>
    <row r="112" spans="1:81" s="13" customFormat="1" ht="11.4">
      <c r="B112" s="326"/>
      <c r="C112" s="141"/>
      <c r="D112" s="327" t="s">
        <v>152</v>
      </c>
      <c r="E112" s="328" t="s">
        <v>3</v>
      </c>
      <c r="F112" s="329" t="s">
        <v>368</v>
      </c>
      <c r="G112" s="141"/>
      <c r="H112" s="330">
        <v>44</v>
      </c>
      <c r="I112" s="141"/>
      <c r="J112" s="141"/>
      <c r="K112" s="141"/>
      <c r="L112" s="136"/>
      <c r="M112" s="140"/>
      <c r="N112" s="141"/>
      <c r="O112" s="141"/>
      <c r="P112" s="141"/>
      <c r="Q112" s="141"/>
      <c r="R112" s="141"/>
      <c r="S112" s="141"/>
      <c r="T112" s="142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328" t="s">
        <v>152</v>
      </c>
      <c r="AU112" s="328" t="s">
        <v>84</v>
      </c>
      <c r="AV112" s="141" t="s">
        <v>84</v>
      </c>
      <c r="AW112" s="141" t="s">
        <v>33</v>
      </c>
      <c r="AX112" s="141" t="s">
        <v>21</v>
      </c>
      <c r="AY112" s="328" t="s">
        <v>142</v>
      </c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141"/>
      <c r="BZ112" s="141"/>
      <c r="CA112" s="173"/>
      <c r="CB112" s="125"/>
      <c r="CC112" s="325"/>
    </row>
    <row r="113" spans="1:81" s="2" customFormat="1" ht="21.75" customHeight="1">
      <c r="A113" s="25"/>
      <c r="B113" s="322"/>
      <c r="C113" s="120" t="s">
        <v>202</v>
      </c>
      <c r="D113" s="120" t="s">
        <v>144</v>
      </c>
      <c r="E113" s="121" t="s">
        <v>369</v>
      </c>
      <c r="F113" s="122" t="s">
        <v>370</v>
      </c>
      <c r="G113" s="123" t="s">
        <v>165</v>
      </c>
      <c r="H113" s="124">
        <v>2</v>
      </c>
      <c r="I113" s="125">
        <v>1200</v>
      </c>
      <c r="J113" s="125">
        <f>ROUND(I113*H113,2)</f>
        <v>2400</v>
      </c>
      <c r="K113" s="122" t="s">
        <v>3</v>
      </c>
      <c r="L113" s="26"/>
      <c r="M113" s="126" t="s">
        <v>3</v>
      </c>
      <c r="N113" s="127" t="s">
        <v>45</v>
      </c>
      <c r="O113" s="128">
        <v>0</v>
      </c>
      <c r="P113" s="128">
        <f>O113*H113</f>
        <v>0</v>
      </c>
      <c r="Q113" s="128">
        <v>0</v>
      </c>
      <c r="R113" s="128">
        <f>Q113*H113</f>
        <v>0</v>
      </c>
      <c r="S113" s="128">
        <v>0</v>
      </c>
      <c r="T113" s="129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323" t="s">
        <v>148</v>
      </c>
      <c r="AS113" s="135"/>
      <c r="AT113" s="323" t="s">
        <v>144</v>
      </c>
      <c r="AU113" s="323" t="s">
        <v>84</v>
      </c>
      <c r="AV113" s="135"/>
      <c r="AW113" s="135"/>
      <c r="AX113" s="135"/>
      <c r="AY113" s="242" t="s">
        <v>142</v>
      </c>
      <c r="AZ113" s="135"/>
      <c r="BA113" s="135"/>
      <c r="BB113" s="135"/>
      <c r="BC113" s="135"/>
      <c r="BD113" s="135"/>
      <c r="BE113" s="324">
        <f>IF(N113="základní",J113,0)</f>
        <v>2400</v>
      </c>
      <c r="BF113" s="324">
        <f>IF(N113="snížená",J113,0)</f>
        <v>0</v>
      </c>
      <c r="BG113" s="324">
        <f>IF(N113="zákl. přenesená",J113,0)</f>
        <v>0</v>
      </c>
      <c r="BH113" s="324">
        <f>IF(N113="sníž. přenesená",J113,0)</f>
        <v>0</v>
      </c>
      <c r="BI113" s="324">
        <f>IF(N113="nulová",J113,0)</f>
        <v>0</v>
      </c>
      <c r="BJ113" s="242" t="s">
        <v>21</v>
      </c>
      <c r="BK113" s="324">
        <f>ROUND(I113*H113,2)</f>
        <v>2400</v>
      </c>
      <c r="BL113" s="242" t="s">
        <v>148</v>
      </c>
      <c r="BM113" s="323" t="s">
        <v>371</v>
      </c>
      <c r="BN113" s="135"/>
      <c r="BO113" s="135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73">
        <f t="shared" si="1"/>
        <v>2</v>
      </c>
      <c r="CB113" s="125">
        <f t="shared" si="0"/>
        <v>2400</v>
      </c>
      <c r="CC113" s="325" t="s">
        <v>906</v>
      </c>
    </row>
    <row r="114" spans="1:81" s="2" customFormat="1" ht="28.8">
      <c r="A114" s="25"/>
      <c r="B114" s="248"/>
      <c r="C114" s="43"/>
      <c r="D114" s="327" t="s">
        <v>150</v>
      </c>
      <c r="E114" s="43"/>
      <c r="F114" s="345" t="s">
        <v>372</v>
      </c>
      <c r="G114" s="43"/>
      <c r="H114" s="43"/>
      <c r="I114" s="43"/>
      <c r="J114" s="43"/>
      <c r="K114" s="43"/>
      <c r="L114" s="26"/>
      <c r="M114" s="134"/>
      <c r="N114" s="135"/>
      <c r="O114" s="43"/>
      <c r="P114" s="43"/>
      <c r="Q114" s="43"/>
      <c r="R114" s="43"/>
      <c r="S114" s="43"/>
      <c r="T114" s="44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242" t="s">
        <v>150</v>
      </c>
      <c r="AU114" s="242" t="s">
        <v>84</v>
      </c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/>
      <c r="BP114" s="135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135"/>
      <c r="CA114" s="173"/>
      <c r="CB114" s="125"/>
      <c r="CC114" s="325"/>
    </row>
    <row r="115" spans="1:81" s="13" customFormat="1" ht="11.4">
      <c r="B115" s="326"/>
      <c r="C115" s="141"/>
      <c r="D115" s="327" t="s">
        <v>152</v>
      </c>
      <c r="E115" s="328" t="s">
        <v>3</v>
      </c>
      <c r="F115" s="329" t="s">
        <v>373</v>
      </c>
      <c r="G115" s="141"/>
      <c r="H115" s="330">
        <v>2</v>
      </c>
      <c r="I115" s="141"/>
      <c r="J115" s="141"/>
      <c r="K115" s="141"/>
      <c r="L115" s="136"/>
      <c r="M115" s="140"/>
      <c r="N115" s="141"/>
      <c r="O115" s="141"/>
      <c r="P115" s="141"/>
      <c r="Q115" s="141"/>
      <c r="R115" s="141"/>
      <c r="S115" s="141"/>
      <c r="T115" s="142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328" t="s">
        <v>152</v>
      </c>
      <c r="AU115" s="328" t="s">
        <v>84</v>
      </c>
      <c r="AV115" s="141" t="s">
        <v>84</v>
      </c>
      <c r="AW115" s="141" t="s">
        <v>33</v>
      </c>
      <c r="AX115" s="141" t="s">
        <v>21</v>
      </c>
      <c r="AY115" s="328" t="s">
        <v>142</v>
      </c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141"/>
      <c r="BT115" s="141"/>
      <c r="BU115" s="141"/>
      <c r="BV115" s="141"/>
      <c r="BW115" s="141"/>
      <c r="BX115" s="141"/>
      <c r="BY115" s="141"/>
      <c r="BZ115" s="141"/>
      <c r="CA115" s="173"/>
      <c r="CB115" s="125"/>
      <c r="CC115" s="325"/>
    </row>
    <row r="116" spans="1:81" s="2" customFormat="1" ht="21.75" customHeight="1">
      <c r="A116" s="25"/>
      <c r="B116" s="322"/>
      <c r="C116" s="143" t="s">
        <v>207</v>
      </c>
      <c r="D116" s="143" t="s">
        <v>195</v>
      </c>
      <c r="E116" s="144" t="s">
        <v>374</v>
      </c>
      <c r="F116" s="145" t="s">
        <v>375</v>
      </c>
      <c r="G116" s="146" t="s">
        <v>165</v>
      </c>
      <c r="H116" s="147">
        <v>2</v>
      </c>
      <c r="I116" s="148">
        <v>10800</v>
      </c>
      <c r="J116" s="148">
        <f>ROUND(I116*H116,2)</f>
        <v>21600</v>
      </c>
      <c r="K116" s="145" t="s">
        <v>3</v>
      </c>
      <c r="L116" s="149"/>
      <c r="M116" s="150" t="s">
        <v>3</v>
      </c>
      <c r="N116" s="151" t="s">
        <v>45</v>
      </c>
      <c r="O116" s="128">
        <v>0</v>
      </c>
      <c r="P116" s="128">
        <f>O116*H116</f>
        <v>0</v>
      </c>
      <c r="Q116" s="128">
        <v>0.35</v>
      </c>
      <c r="R116" s="128">
        <f>Q116*H116</f>
        <v>0.7</v>
      </c>
      <c r="S116" s="128">
        <v>0</v>
      </c>
      <c r="T116" s="129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323" t="s">
        <v>199</v>
      </c>
      <c r="AS116" s="135"/>
      <c r="AT116" s="323" t="s">
        <v>195</v>
      </c>
      <c r="AU116" s="323" t="s">
        <v>84</v>
      </c>
      <c r="AV116" s="135"/>
      <c r="AW116" s="135"/>
      <c r="AX116" s="135"/>
      <c r="AY116" s="242" t="s">
        <v>142</v>
      </c>
      <c r="AZ116" s="135"/>
      <c r="BA116" s="135"/>
      <c r="BB116" s="135"/>
      <c r="BC116" s="135"/>
      <c r="BD116" s="135"/>
      <c r="BE116" s="324">
        <f>IF(N116="základní",J116,0)</f>
        <v>21600</v>
      </c>
      <c r="BF116" s="324">
        <f>IF(N116="snížená",J116,0)</f>
        <v>0</v>
      </c>
      <c r="BG116" s="324">
        <f>IF(N116="zákl. přenesená",J116,0)</f>
        <v>0</v>
      </c>
      <c r="BH116" s="324">
        <f>IF(N116="sníž. přenesená",J116,0)</f>
        <v>0</v>
      </c>
      <c r="BI116" s="324">
        <f>IF(N116="nulová",J116,0)</f>
        <v>0</v>
      </c>
      <c r="BJ116" s="242" t="s">
        <v>21</v>
      </c>
      <c r="BK116" s="324">
        <f>ROUND(I116*H116,2)</f>
        <v>21600</v>
      </c>
      <c r="BL116" s="242" t="s">
        <v>199</v>
      </c>
      <c r="BM116" s="323" t="s">
        <v>376</v>
      </c>
      <c r="BN116" s="135"/>
      <c r="BO116" s="135"/>
      <c r="BP116" s="135"/>
      <c r="BQ116" s="135"/>
      <c r="BR116" s="135"/>
      <c r="BS116" s="135"/>
      <c r="BT116" s="135"/>
      <c r="BU116" s="135"/>
      <c r="BV116" s="135"/>
      <c r="BW116" s="135"/>
      <c r="BX116" s="135"/>
      <c r="BY116" s="135"/>
      <c r="BZ116" s="135"/>
      <c r="CA116" s="173">
        <f t="shared" si="1"/>
        <v>2</v>
      </c>
      <c r="CB116" s="125">
        <f t="shared" si="0"/>
        <v>21600</v>
      </c>
      <c r="CC116" s="325" t="s">
        <v>906</v>
      </c>
    </row>
    <row r="117" spans="1:81" s="2" customFormat="1" ht="21.75" customHeight="1">
      <c r="A117" s="25"/>
      <c r="B117" s="322"/>
      <c r="C117" s="120" t="s">
        <v>213</v>
      </c>
      <c r="D117" s="120" t="s">
        <v>144</v>
      </c>
      <c r="E117" s="121" t="s">
        <v>377</v>
      </c>
      <c r="F117" s="122" t="s">
        <v>378</v>
      </c>
      <c r="G117" s="123" t="s">
        <v>251</v>
      </c>
      <c r="H117" s="124">
        <v>540</v>
      </c>
      <c r="I117" s="125">
        <v>80</v>
      </c>
      <c r="J117" s="125">
        <f>ROUND(I117*H117,2)</f>
        <v>43200</v>
      </c>
      <c r="K117" s="122" t="s">
        <v>3</v>
      </c>
      <c r="L117" s="26"/>
      <c r="M117" s="126" t="s">
        <v>3</v>
      </c>
      <c r="N117" s="127" t="s">
        <v>45</v>
      </c>
      <c r="O117" s="128">
        <v>0</v>
      </c>
      <c r="P117" s="128">
        <f>O117*H117</f>
        <v>0</v>
      </c>
      <c r="Q117" s="128">
        <v>0</v>
      </c>
      <c r="R117" s="128">
        <f>Q117*H117</f>
        <v>0</v>
      </c>
      <c r="S117" s="128">
        <v>0</v>
      </c>
      <c r="T117" s="129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323" t="s">
        <v>148</v>
      </c>
      <c r="AS117" s="135"/>
      <c r="AT117" s="323" t="s">
        <v>144</v>
      </c>
      <c r="AU117" s="323" t="s">
        <v>84</v>
      </c>
      <c r="AV117" s="135"/>
      <c r="AW117" s="135"/>
      <c r="AX117" s="135"/>
      <c r="AY117" s="242" t="s">
        <v>142</v>
      </c>
      <c r="AZ117" s="135"/>
      <c r="BA117" s="135"/>
      <c r="BB117" s="135"/>
      <c r="BC117" s="135"/>
      <c r="BD117" s="135"/>
      <c r="BE117" s="324">
        <f>IF(N117="základní",J117,0)</f>
        <v>43200</v>
      </c>
      <c r="BF117" s="324">
        <f>IF(N117="snížená",J117,0)</f>
        <v>0</v>
      </c>
      <c r="BG117" s="324">
        <f>IF(N117="zákl. přenesená",J117,0)</f>
        <v>0</v>
      </c>
      <c r="BH117" s="324">
        <f>IF(N117="sníž. přenesená",J117,0)</f>
        <v>0</v>
      </c>
      <c r="BI117" s="324">
        <f>IF(N117="nulová",J117,0)</f>
        <v>0</v>
      </c>
      <c r="BJ117" s="242" t="s">
        <v>21</v>
      </c>
      <c r="BK117" s="324">
        <f>ROUND(I117*H117,2)</f>
        <v>43200</v>
      </c>
      <c r="BL117" s="242" t="s">
        <v>148</v>
      </c>
      <c r="BM117" s="323" t="s">
        <v>379</v>
      </c>
      <c r="BN117" s="135"/>
      <c r="BO117" s="135"/>
      <c r="BP117" s="135"/>
      <c r="BQ117" s="135"/>
      <c r="BR117" s="135"/>
      <c r="BS117" s="135"/>
      <c r="BT117" s="135"/>
      <c r="BU117" s="135"/>
      <c r="BV117" s="135"/>
      <c r="BW117" s="135"/>
      <c r="BX117" s="135"/>
      <c r="BY117" s="135"/>
      <c r="BZ117" s="135"/>
      <c r="CA117" s="173">
        <f t="shared" si="1"/>
        <v>540</v>
      </c>
      <c r="CB117" s="125">
        <f t="shared" si="0"/>
        <v>43200</v>
      </c>
      <c r="CC117" s="325" t="s">
        <v>906</v>
      </c>
    </row>
    <row r="118" spans="1:81" s="13" customFormat="1" ht="20.399999999999999">
      <c r="B118" s="326"/>
      <c r="C118" s="141"/>
      <c r="D118" s="327" t="s">
        <v>152</v>
      </c>
      <c r="E118" s="328" t="s">
        <v>3</v>
      </c>
      <c r="F118" s="329" t="s">
        <v>380</v>
      </c>
      <c r="G118" s="141"/>
      <c r="H118" s="330">
        <v>540</v>
      </c>
      <c r="I118" s="141"/>
      <c r="J118" s="141"/>
      <c r="K118" s="141"/>
      <c r="L118" s="136"/>
      <c r="M118" s="140"/>
      <c r="N118" s="141"/>
      <c r="O118" s="141"/>
      <c r="P118" s="141"/>
      <c r="Q118" s="141"/>
      <c r="R118" s="141"/>
      <c r="S118" s="141"/>
      <c r="T118" s="142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328" t="s">
        <v>152</v>
      </c>
      <c r="AU118" s="328" t="s">
        <v>84</v>
      </c>
      <c r="AV118" s="141" t="s">
        <v>84</v>
      </c>
      <c r="AW118" s="141" t="s">
        <v>33</v>
      </c>
      <c r="AX118" s="141" t="s">
        <v>21</v>
      </c>
      <c r="AY118" s="328" t="s">
        <v>142</v>
      </c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  <c r="BP118" s="141"/>
      <c r="BQ118" s="141"/>
      <c r="BR118" s="141"/>
      <c r="BS118" s="141"/>
      <c r="BT118" s="141"/>
      <c r="BU118" s="141"/>
      <c r="BV118" s="141"/>
      <c r="BW118" s="141"/>
      <c r="BX118" s="141"/>
      <c r="BY118" s="141"/>
      <c r="BZ118" s="141"/>
      <c r="CA118" s="173"/>
      <c r="CB118" s="125"/>
      <c r="CC118" s="325"/>
    </row>
    <row r="119" spans="1:81" s="2" customFormat="1" ht="16.5" customHeight="1">
      <c r="A119" s="25"/>
      <c r="B119" s="322"/>
      <c r="C119" s="143" t="s">
        <v>218</v>
      </c>
      <c r="D119" s="143" t="s">
        <v>195</v>
      </c>
      <c r="E119" s="144" t="s">
        <v>381</v>
      </c>
      <c r="F119" s="145" t="s">
        <v>382</v>
      </c>
      <c r="G119" s="146" t="s">
        <v>251</v>
      </c>
      <c r="H119" s="147">
        <v>540</v>
      </c>
      <c r="I119" s="148">
        <v>128</v>
      </c>
      <c r="J119" s="148">
        <f>ROUND(I119*H119,2)</f>
        <v>69120</v>
      </c>
      <c r="K119" s="145" t="s">
        <v>3</v>
      </c>
      <c r="L119" s="149"/>
      <c r="M119" s="150" t="s">
        <v>3</v>
      </c>
      <c r="N119" s="151" t="s">
        <v>45</v>
      </c>
      <c r="O119" s="128">
        <v>0</v>
      </c>
      <c r="P119" s="128">
        <f>O119*H119</f>
        <v>0</v>
      </c>
      <c r="Q119" s="128">
        <v>1.31E-3</v>
      </c>
      <c r="R119" s="128">
        <f>Q119*H119</f>
        <v>0.70740000000000003</v>
      </c>
      <c r="S119" s="128">
        <v>0</v>
      </c>
      <c r="T119" s="129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323" t="s">
        <v>199</v>
      </c>
      <c r="AS119" s="135"/>
      <c r="AT119" s="323" t="s">
        <v>195</v>
      </c>
      <c r="AU119" s="323" t="s">
        <v>84</v>
      </c>
      <c r="AV119" s="135"/>
      <c r="AW119" s="135"/>
      <c r="AX119" s="135"/>
      <c r="AY119" s="242" t="s">
        <v>142</v>
      </c>
      <c r="AZ119" s="135"/>
      <c r="BA119" s="135"/>
      <c r="BB119" s="135"/>
      <c r="BC119" s="135"/>
      <c r="BD119" s="135"/>
      <c r="BE119" s="324">
        <f>IF(N119="základní",J119,0)</f>
        <v>69120</v>
      </c>
      <c r="BF119" s="324">
        <f>IF(N119="snížená",J119,0)</f>
        <v>0</v>
      </c>
      <c r="BG119" s="324">
        <f>IF(N119="zákl. přenesená",J119,0)</f>
        <v>0</v>
      </c>
      <c r="BH119" s="324">
        <f>IF(N119="sníž. přenesená",J119,0)</f>
        <v>0</v>
      </c>
      <c r="BI119" s="324">
        <f>IF(N119="nulová",J119,0)</f>
        <v>0</v>
      </c>
      <c r="BJ119" s="242" t="s">
        <v>21</v>
      </c>
      <c r="BK119" s="324">
        <f>ROUND(I119*H119,2)</f>
        <v>69120</v>
      </c>
      <c r="BL119" s="242" t="s">
        <v>199</v>
      </c>
      <c r="BM119" s="323" t="s">
        <v>383</v>
      </c>
      <c r="BN119" s="135"/>
      <c r="BO119" s="135"/>
      <c r="BP119" s="135"/>
      <c r="BQ119" s="135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73">
        <f t="shared" si="1"/>
        <v>540</v>
      </c>
      <c r="CB119" s="125">
        <f t="shared" si="0"/>
        <v>69120</v>
      </c>
      <c r="CC119" s="325" t="s">
        <v>906</v>
      </c>
    </row>
    <row r="120" spans="1:81" s="2" customFormat="1" ht="19.2">
      <c r="A120" s="25"/>
      <c r="B120" s="248"/>
      <c r="C120" s="43"/>
      <c r="D120" s="327" t="s">
        <v>150</v>
      </c>
      <c r="E120" s="43"/>
      <c r="F120" s="345" t="s">
        <v>384</v>
      </c>
      <c r="G120" s="43"/>
      <c r="H120" s="43"/>
      <c r="I120" s="43"/>
      <c r="J120" s="43"/>
      <c r="K120" s="43"/>
      <c r="L120" s="26"/>
      <c r="M120" s="134"/>
      <c r="N120" s="135"/>
      <c r="O120" s="43"/>
      <c r="P120" s="43"/>
      <c r="Q120" s="43"/>
      <c r="R120" s="43"/>
      <c r="S120" s="43"/>
      <c r="T120" s="44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242" t="s">
        <v>150</v>
      </c>
      <c r="AU120" s="242" t="s">
        <v>84</v>
      </c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73"/>
      <c r="CB120" s="125"/>
      <c r="CC120" s="325"/>
    </row>
    <row r="121" spans="1:81" s="13" customFormat="1" ht="20.399999999999999">
      <c r="B121" s="326"/>
      <c r="C121" s="141"/>
      <c r="D121" s="327" t="s">
        <v>152</v>
      </c>
      <c r="E121" s="328" t="s">
        <v>3</v>
      </c>
      <c r="F121" s="329" t="s">
        <v>380</v>
      </c>
      <c r="G121" s="141"/>
      <c r="H121" s="330">
        <v>540</v>
      </c>
      <c r="I121" s="141"/>
      <c r="J121" s="141"/>
      <c r="K121" s="141"/>
      <c r="L121" s="136"/>
      <c r="M121" s="140"/>
      <c r="N121" s="141"/>
      <c r="O121" s="141"/>
      <c r="P121" s="141"/>
      <c r="Q121" s="141"/>
      <c r="R121" s="141"/>
      <c r="S121" s="141"/>
      <c r="T121" s="142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328" t="s">
        <v>152</v>
      </c>
      <c r="AU121" s="328" t="s">
        <v>84</v>
      </c>
      <c r="AV121" s="141" t="s">
        <v>84</v>
      </c>
      <c r="AW121" s="141" t="s">
        <v>33</v>
      </c>
      <c r="AX121" s="141" t="s">
        <v>21</v>
      </c>
      <c r="AY121" s="328" t="s">
        <v>142</v>
      </c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73"/>
      <c r="CB121" s="125"/>
      <c r="CC121" s="325"/>
    </row>
    <row r="122" spans="1:81" s="12" customFormat="1" ht="25.95" customHeight="1">
      <c r="B122" s="313"/>
      <c r="C122" s="112"/>
      <c r="D122" s="314" t="s">
        <v>73</v>
      </c>
      <c r="E122" s="315" t="s">
        <v>385</v>
      </c>
      <c r="F122" s="315" t="s">
        <v>385</v>
      </c>
      <c r="G122" s="112"/>
      <c r="H122" s="112"/>
      <c r="I122" s="112"/>
      <c r="J122" s="316">
        <f>BK122</f>
        <v>1850000</v>
      </c>
      <c r="K122" s="112"/>
      <c r="L122" s="107"/>
      <c r="M122" s="111"/>
      <c r="N122" s="112"/>
      <c r="O122" s="112"/>
      <c r="P122" s="113">
        <f>P123</f>
        <v>0</v>
      </c>
      <c r="Q122" s="112"/>
      <c r="R122" s="113">
        <f>R123</f>
        <v>0</v>
      </c>
      <c r="S122" s="112"/>
      <c r="T122" s="114">
        <f>T123</f>
        <v>0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314" t="s">
        <v>148</v>
      </c>
      <c r="AS122" s="112"/>
      <c r="AT122" s="317" t="s">
        <v>73</v>
      </c>
      <c r="AU122" s="317" t="s">
        <v>74</v>
      </c>
      <c r="AV122" s="112"/>
      <c r="AW122" s="112"/>
      <c r="AX122" s="112"/>
      <c r="AY122" s="314" t="s">
        <v>142</v>
      </c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318">
        <f>BK123</f>
        <v>1850000</v>
      </c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2"/>
      <c r="CA122" s="173"/>
      <c r="CB122" s="125"/>
      <c r="CC122" s="325"/>
    </row>
    <row r="123" spans="1:81" s="12" customFormat="1" ht="22.8" customHeight="1">
      <c r="B123" s="313"/>
      <c r="C123" s="112"/>
      <c r="D123" s="314" t="s">
        <v>73</v>
      </c>
      <c r="E123" s="320" t="s">
        <v>386</v>
      </c>
      <c r="F123" s="320" t="s">
        <v>385</v>
      </c>
      <c r="G123" s="112"/>
      <c r="H123" s="112"/>
      <c r="I123" s="112"/>
      <c r="J123" s="321">
        <f>BK123</f>
        <v>1850000</v>
      </c>
      <c r="K123" s="112"/>
      <c r="L123" s="107"/>
      <c r="M123" s="111"/>
      <c r="N123" s="112"/>
      <c r="O123" s="112"/>
      <c r="P123" s="113">
        <f>SUM(P124:P129)</f>
        <v>0</v>
      </c>
      <c r="Q123" s="112"/>
      <c r="R123" s="113">
        <f>SUM(R124:R129)</f>
        <v>0</v>
      </c>
      <c r="S123" s="112"/>
      <c r="T123" s="114">
        <f>SUM(T124:T129)</f>
        <v>0</v>
      </c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314" t="s">
        <v>148</v>
      </c>
      <c r="AS123" s="112"/>
      <c r="AT123" s="317" t="s">
        <v>73</v>
      </c>
      <c r="AU123" s="317" t="s">
        <v>21</v>
      </c>
      <c r="AV123" s="112"/>
      <c r="AW123" s="112"/>
      <c r="AX123" s="112"/>
      <c r="AY123" s="314" t="s">
        <v>142</v>
      </c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318">
        <f>SUM(BK124:BK129)</f>
        <v>1850000</v>
      </c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73"/>
      <c r="CB123" s="125"/>
      <c r="CC123" s="325"/>
    </row>
    <row r="124" spans="1:81" s="2" customFormat="1" ht="21.75" customHeight="1">
      <c r="A124" s="25"/>
      <c r="B124" s="322"/>
      <c r="C124" s="120" t="s">
        <v>9</v>
      </c>
      <c r="D124" s="120" t="s">
        <v>144</v>
      </c>
      <c r="E124" s="121" t="s">
        <v>387</v>
      </c>
      <c r="F124" s="122" t="s">
        <v>388</v>
      </c>
      <c r="G124" s="123" t="s">
        <v>389</v>
      </c>
      <c r="H124" s="124">
        <v>1</v>
      </c>
      <c r="I124" s="125">
        <v>330000</v>
      </c>
      <c r="J124" s="125">
        <f>ROUND(I124*H124,2)</f>
        <v>330000</v>
      </c>
      <c r="K124" s="122" t="s">
        <v>3</v>
      </c>
      <c r="L124" s="26"/>
      <c r="M124" s="126" t="s">
        <v>3</v>
      </c>
      <c r="N124" s="127" t="s">
        <v>45</v>
      </c>
      <c r="O124" s="128">
        <v>0</v>
      </c>
      <c r="P124" s="128">
        <f>O124*H124</f>
        <v>0</v>
      </c>
      <c r="Q124" s="128">
        <v>0</v>
      </c>
      <c r="R124" s="128">
        <f>Q124*H124</f>
        <v>0</v>
      </c>
      <c r="S124" s="128">
        <v>0</v>
      </c>
      <c r="T124" s="129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323" t="s">
        <v>199</v>
      </c>
      <c r="AS124" s="135"/>
      <c r="AT124" s="323" t="s">
        <v>144</v>
      </c>
      <c r="AU124" s="323" t="s">
        <v>84</v>
      </c>
      <c r="AV124" s="135"/>
      <c r="AW124" s="135"/>
      <c r="AX124" s="135"/>
      <c r="AY124" s="242" t="s">
        <v>142</v>
      </c>
      <c r="AZ124" s="135"/>
      <c r="BA124" s="135"/>
      <c r="BB124" s="135"/>
      <c r="BC124" s="135"/>
      <c r="BD124" s="135"/>
      <c r="BE124" s="324">
        <f>IF(N124="základní",J124,0)</f>
        <v>330000</v>
      </c>
      <c r="BF124" s="324">
        <f>IF(N124="snížená",J124,0)</f>
        <v>0</v>
      </c>
      <c r="BG124" s="324">
        <f>IF(N124="zákl. přenesená",J124,0)</f>
        <v>0</v>
      </c>
      <c r="BH124" s="324">
        <f>IF(N124="sníž. přenesená",J124,0)</f>
        <v>0</v>
      </c>
      <c r="BI124" s="324">
        <f>IF(N124="nulová",J124,0)</f>
        <v>0</v>
      </c>
      <c r="BJ124" s="242" t="s">
        <v>21</v>
      </c>
      <c r="BK124" s="324">
        <f>ROUND(I124*H124,2)</f>
        <v>330000</v>
      </c>
      <c r="BL124" s="242" t="s">
        <v>199</v>
      </c>
      <c r="BM124" s="323" t="s">
        <v>390</v>
      </c>
      <c r="BN124" s="135"/>
      <c r="BO124" s="135"/>
      <c r="BP124" s="135"/>
      <c r="BQ124" s="135"/>
      <c r="BR124" s="135"/>
      <c r="BS124" s="135"/>
      <c r="BT124" s="135"/>
      <c r="BU124" s="135"/>
      <c r="BV124" s="135"/>
      <c r="BW124" s="135"/>
      <c r="BX124" s="135"/>
      <c r="BY124" s="135"/>
      <c r="BZ124" s="135"/>
      <c r="CA124" s="173">
        <f t="shared" si="1"/>
        <v>1</v>
      </c>
      <c r="CB124" s="125">
        <f t="shared" si="0"/>
        <v>330000</v>
      </c>
      <c r="CC124" s="325" t="s">
        <v>906</v>
      </c>
    </row>
    <row r="125" spans="1:81" s="2" customFormat="1" ht="26.4" customHeight="1">
      <c r="A125" s="25"/>
      <c r="B125" s="322"/>
      <c r="C125" s="178" t="s">
        <v>227</v>
      </c>
      <c r="D125" s="178" t="s">
        <v>144</v>
      </c>
      <c r="E125" s="179" t="s">
        <v>391</v>
      </c>
      <c r="F125" s="180" t="s">
        <v>392</v>
      </c>
      <c r="G125" s="181" t="s">
        <v>251</v>
      </c>
      <c r="H125" s="182">
        <v>2000</v>
      </c>
      <c r="I125" s="183">
        <v>620</v>
      </c>
      <c r="J125" s="183">
        <f>ROUND(I125*H125,2)</f>
        <v>1240000</v>
      </c>
      <c r="K125" s="180" t="s">
        <v>3</v>
      </c>
      <c r="L125" s="184"/>
      <c r="M125" s="185" t="s">
        <v>3</v>
      </c>
      <c r="N125" s="186" t="s">
        <v>45</v>
      </c>
      <c r="O125" s="187">
        <v>0</v>
      </c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39"/>
      <c r="V125" s="339"/>
      <c r="W125" s="339"/>
      <c r="X125" s="339"/>
      <c r="Y125" s="339"/>
      <c r="Z125" s="339"/>
      <c r="AA125" s="339"/>
      <c r="AB125" s="339"/>
      <c r="AC125" s="339"/>
      <c r="AD125" s="339"/>
      <c r="AE125" s="339"/>
      <c r="AF125" s="340"/>
      <c r="AG125" s="340"/>
      <c r="AH125" s="340"/>
      <c r="AI125" s="340"/>
      <c r="AJ125" s="340"/>
      <c r="AK125" s="340"/>
      <c r="AL125" s="340"/>
      <c r="AM125" s="340"/>
      <c r="AN125" s="340"/>
      <c r="AO125" s="340"/>
      <c r="AP125" s="340"/>
      <c r="AQ125" s="340"/>
      <c r="AR125" s="341" t="s">
        <v>199</v>
      </c>
      <c r="AS125" s="340"/>
      <c r="AT125" s="341" t="s">
        <v>144</v>
      </c>
      <c r="AU125" s="341" t="s">
        <v>84</v>
      </c>
      <c r="AV125" s="340"/>
      <c r="AW125" s="340"/>
      <c r="AX125" s="340"/>
      <c r="AY125" s="342" t="s">
        <v>142</v>
      </c>
      <c r="AZ125" s="340"/>
      <c r="BA125" s="340"/>
      <c r="BB125" s="340"/>
      <c r="BC125" s="340"/>
      <c r="BD125" s="340"/>
      <c r="BE125" s="343">
        <f>IF(N125="základní",J125,0)</f>
        <v>1240000</v>
      </c>
      <c r="BF125" s="343">
        <f>IF(N125="snížená",J125,0)</f>
        <v>0</v>
      </c>
      <c r="BG125" s="343">
        <f>IF(N125="zákl. přenesená",J125,0)</f>
        <v>0</v>
      </c>
      <c r="BH125" s="343">
        <f>IF(N125="sníž. přenesená",J125,0)</f>
        <v>0</v>
      </c>
      <c r="BI125" s="343">
        <f>IF(N125="nulová",J125,0)</f>
        <v>0</v>
      </c>
      <c r="BJ125" s="342" t="s">
        <v>21</v>
      </c>
      <c r="BK125" s="343">
        <f>ROUND(I125*H125,2)</f>
        <v>1240000</v>
      </c>
      <c r="BL125" s="342" t="s">
        <v>199</v>
      </c>
      <c r="BM125" s="341" t="s">
        <v>393</v>
      </c>
      <c r="BN125" s="340"/>
      <c r="BO125" s="340"/>
      <c r="BP125" s="340"/>
      <c r="BQ125" s="340"/>
      <c r="BR125" s="340"/>
      <c r="BS125" s="340"/>
      <c r="BT125" s="340"/>
      <c r="BU125" s="340"/>
      <c r="BV125" s="340"/>
      <c r="BW125" s="340"/>
      <c r="BX125" s="340"/>
      <c r="BY125" s="340"/>
      <c r="BZ125" s="340"/>
      <c r="CA125" s="203">
        <v>808.02</v>
      </c>
      <c r="CB125" s="183">
        <f>+ROUND((CA125*I125),0)</f>
        <v>500972</v>
      </c>
      <c r="CC125" s="344" t="s">
        <v>909</v>
      </c>
    </row>
    <row r="126" spans="1:81" s="2" customFormat="1" ht="19.2">
      <c r="A126" s="25"/>
      <c r="B126" s="248"/>
      <c r="C126" s="43"/>
      <c r="D126" s="327" t="s">
        <v>150</v>
      </c>
      <c r="E126" s="43"/>
      <c r="F126" s="345" t="s">
        <v>394</v>
      </c>
      <c r="G126" s="43"/>
      <c r="H126" s="43"/>
      <c r="I126" s="43"/>
      <c r="J126" s="43"/>
      <c r="K126" s="43"/>
      <c r="L126" s="26"/>
      <c r="M126" s="134"/>
      <c r="N126" s="135"/>
      <c r="O126" s="43"/>
      <c r="P126" s="43"/>
      <c r="Q126" s="43"/>
      <c r="R126" s="43"/>
      <c r="S126" s="43"/>
      <c r="T126" s="44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242" t="s">
        <v>150</v>
      </c>
      <c r="AU126" s="242" t="s">
        <v>84</v>
      </c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  <c r="BP126" s="135"/>
      <c r="BQ126" s="135"/>
      <c r="BR126" s="135"/>
      <c r="BS126" s="135"/>
      <c r="BT126" s="135"/>
      <c r="BU126" s="135"/>
      <c r="BV126" s="135"/>
      <c r="BW126" s="135"/>
      <c r="BX126" s="135"/>
      <c r="BY126" s="135"/>
      <c r="BZ126" s="135"/>
      <c r="CA126" s="173"/>
      <c r="CB126" s="125"/>
      <c r="CC126" s="325"/>
    </row>
    <row r="127" spans="1:81" s="2" customFormat="1" ht="33" customHeight="1">
      <c r="A127" s="25"/>
      <c r="B127" s="322"/>
      <c r="C127" s="120" t="s">
        <v>232</v>
      </c>
      <c r="D127" s="120" t="s">
        <v>144</v>
      </c>
      <c r="E127" s="121" t="s">
        <v>395</v>
      </c>
      <c r="F127" s="122" t="s">
        <v>396</v>
      </c>
      <c r="G127" s="123" t="s">
        <v>389</v>
      </c>
      <c r="H127" s="124">
        <v>1</v>
      </c>
      <c r="I127" s="125">
        <v>90000</v>
      </c>
      <c r="J127" s="125">
        <f>ROUND(I127*H127,2)</f>
        <v>90000</v>
      </c>
      <c r="K127" s="122" t="s">
        <v>3</v>
      </c>
      <c r="L127" s="26"/>
      <c r="M127" s="126" t="s">
        <v>3</v>
      </c>
      <c r="N127" s="127" t="s">
        <v>45</v>
      </c>
      <c r="O127" s="128">
        <v>0</v>
      </c>
      <c r="P127" s="128">
        <f>O127*H127</f>
        <v>0</v>
      </c>
      <c r="Q127" s="128">
        <v>0</v>
      </c>
      <c r="R127" s="128">
        <f>Q127*H127</f>
        <v>0</v>
      </c>
      <c r="S127" s="128">
        <v>0</v>
      </c>
      <c r="T127" s="129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323" t="s">
        <v>199</v>
      </c>
      <c r="AS127" s="135"/>
      <c r="AT127" s="323" t="s">
        <v>144</v>
      </c>
      <c r="AU127" s="323" t="s">
        <v>84</v>
      </c>
      <c r="AV127" s="135"/>
      <c r="AW127" s="135"/>
      <c r="AX127" s="135"/>
      <c r="AY127" s="242" t="s">
        <v>142</v>
      </c>
      <c r="AZ127" s="135"/>
      <c r="BA127" s="135"/>
      <c r="BB127" s="135"/>
      <c r="BC127" s="135"/>
      <c r="BD127" s="135"/>
      <c r="BE127" s="324">
        <f>IF(N127="základní",J127,0)</f>
        <v>90000</v>
      </c>
      <c r="BF127" s="324">
        <f>IF(N127="snížená",J127,0)</f>
        <v>0</v>
      </c>
      <c r="BG127" s="324">
        <f>IF(N127="zákl. přenesená",J127,0)</f>
        <v>0</v>
      </c>
      <c r="BH127" s="324">
        <f>IF(N127="sníž. přenesená",J127,0)</f>
        <v>0</v>
      </c>
      <c r="BI127" s="324">
        <f>IF(N127="nulová",J127,0)</f>
        <v>0</v>
      </c>
      <c r="BJ127" s="242" t="s">
        <v>21</v>
      </c>
      <c r="BK127" s="324">
        <f>ROUND(I127*H127,2)</f>
        <v>90000</v>
      </c>
      <c r="BL127" s="242" t="s">
        <v>199</v>
      </c>
      <c r="BM127" s="323" t="s">
        <v>397</v>
      </c>
      <c r="BN127" s="135"/>
      <c r="BO127" s="135"/>
      <c r="BP127" s="135"/>
      <c r="BQ127" s="135"/>
      <c r="BR127" s="135"/>
      <c r="BS127" s="135"/>
      <c r="BT127" s="135"/>
      <c r="BU127" s="135"/>
      <c r="BV127" s="135"/>
      <c r="BW127" s="135"/>
      <c r="BX127" s="135"/>
      <c r="BY127" s="135"/>
      <c r="BZ127" s="135"/>
      <c r="CA127" s="173">
        <f t="shared" si="1"/>
        <v>1</v>
      </c>
      <c r="CB127" s="125">
        <f t="shared" si="0"/>
        <v>90000</v>
      </c>
      <c r="CC127" s="325" t="s">
        <v>906</v>
      </c>
    </row>
    <row r="128" spans="1:81" s="2" customFormat="1" ht="33" customHeight="1">
      <c r="A128" s="25"/>
      <c r="B128" s="322"/>
      <c r="C128" s="120" t="s">
        <v>237</v>
      </c>
      <c r="D128" s="120" t="s">
        <v>144</v>
      </c>
      <c r="E128" s="121" t="s">
        <v>398</v>
      </c>
      <c r="F128" s="122" t="s">
        <v>399</v>
      </c>
      <c r="G128" s="123" t="s">
        <v>389</v>
      </c>
      <c r="H128" s="124">
        <v>1</v>
      </c>
      <c r="I128" s="125">
        <v>190000</v>
      </c>
      <c r="J128" s="125">
        <f>ROUND(I128*H128,2)</f>
        <v>190000</v>
      </c>
      <c r="K128" s="122" t="s">
        <v>3</v>
      </c>
      <c r="L128" s="26"/>
      <c r="M128" s="126" t="s">
        <v>3</v>
      </c>
      <c r="N128" s="127" t="s">
        <v>45</v>
      </c>
      <c r="O128" s="128">
        <v>0</v>
      </c>
      <c r="P128" s="128">
        <f>O128*H128</f>
        <v>0</v>
      </c>
      <c r="Q128" s="128">
        <v>0</v>
      </c>
      <c r="R128" s="128">
        <f>Q128*H128</f>
        <v>0</v>
      </c>
      <c r="S128" s="128">
        <v>0</v>
      </c>
      <c r="T128" s="129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323" t="s">
        <v>199</v>
      </c>
      <c r="AS128" s="135"/>
      <c r="AT128" s="323" t="s">
        <v>144</v>
      </c>
      <c r="AU128" s="323" t="s">
        <v>84</v>
      </c>
      <c r="AV128" s="135"/>
      <c r="AW128" s="135"/>
      <c r="AX128" s="135"/>
      <c r="AY128" s="242" t="s">
        <v>142</v>
      </c>
      <c r="AZ128" s="135"/>
      <c r="BA128" s="135"/>
      <c r="BB128" s="135"/>
      <c r="BC128" s="135"/>
      <c r="BD128" s="135"/>
      <c r="BE128" s="324">
        <f>IF(N128="základní",J128,0)</f>
        <v>190000</v>
      </c>
      <c r="BF128" s="324">
        <f>IF(N128="snížená",J128,0)</f>
        <v>0</v>
      </c>
      <c r="BG128" s="324">
        <f>IF(N128="zákl. přenesená",J128,0)</f>
        <v>0</v>
      </c>
      <c r="BH128" s="324">
        <f>IF(N128="sníž. přenesená",J128,0)</f>
        <v>0</v>
      </c>
      <c r="BI128" s="324">
        <f>IF(N128="nulová",J128,0)</f>
        <v>0</v>
      </c>
      <c r="BJ128" s="242" t="s">
        <v>21</v>
      </c>
      <c r="BK128" s="324">
        <f>ROUND(I128*H128,2)</f>
        <v>190000</v>
      </c>
      <c r="BL128" s="242" t="s">
        <v>199</v>
      </c>
      <c r="BM128" s="323" t="s">
        <v>400</v>
      </c>
      <c r="BN128" s="135"/>
      <c r="BO128" s="135"/>
      <c r="BP128" s="135"/>
      <c r="BQ128" s="135"/>
      <c r="BR128" s="135"/>
      <c r="BS128" s="135"/>
      <c r="BT128" s="135"/>
      <c r="BU128" s="135"/>
      <c r="BV128" s="135"/>
      <c r="BW128" s="135"/>
      <c r="BX128" s="135"/>
      <c r="BY128" s="135"/>
      <c r="BZ128" s="135"/>
      <c r="CA128" s="173">
        <f t="shared" si="1"/>
        <v>1</v>
      </c>
      <c r="CB128" s="125">
        <f t="shared" si="0"/>
        <v>190000</v>
      </c>
      <c r="CC128" s="325" t="s">
        <v>906</v>
      </c>
    </row>
    <row r="129" spans="1:81" s="13" customFormat="1" ht="20.399999999999999">
      <c r="B129" s="326"/>
      <c r="C129" s="141"/>
      <c r="D129" s="327" t="s">
        <v>152</v>
      </c>
      <c r="E129" s="328" t="s">
        <v>3</v>
      </c>
      <c r="F129" s="329" t="s">
        <v>401</v>
      </c>
      <c r="G129" s="141"/>
      <c r="H129" s="330">
        <v>1</v>
      </c>
      <c r="I129" s="141"/>
      <c r="J129" s="141"/>
      <c r="K129" s="141"/>
      <c r="L129" s="136"/>
      <c r="M129" s="159"/>
      <c r="N129" s="160"/>
      <c r="O129" s="160"/>
      <c r="P129" s="160"/>
      <c r="Q129" s="160"/>
      <c r="R129" s="160"/>
      <c r="S129" s="160"/>
      <c r="T129" s="16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328" t="s">
        <v>152</v>
      </c>
      <c r="AU129" s="328" t="s">
        <v>84</v>
      </c>
      <c r="AV129" s="141" t="s">
        <v>84</v>
      </c>
      <c r="AW129" s="141" t="s">
        <v>33</v>
      </c>
      <c r="AX129" s="141" t="s">
        <v>21</v>
      </c>
      <c r="AY129" s="328" t="s">
        <v>142</v>
      </c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73"/>
      <c r="CB129" s="125"/>
      <c r="CC129" s="325"/>
    </row>
    <row r="130" spans="1:81" s="2" customFormat="1" ht="6.9" customHeight="1">
      <c r="A130" s="25"/>
      <c r="B130" s="256"/>
      <c r="C130" s="257"/>
      <c r="D130" s="257"/>
      <c r="E130" s="257"/>
      <c r="F130" s="257"/>
      <c r="G130" s="257"/>
      <c r="H130" s="257"/>
      <c r="I130" s="257"/>
      <c r="J130" s="257"/>
      <c r="K130" s="257"/>
      <c r="L130" s="258"/>
      <c r="M130" s="257"/>
      <c r="N130" s="259"/>
      <c r="O130" s="257"/>
      <c r="P130" s="257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I130" s="259"/>
      <c r="BJ130" s="259"/>
      <c r="BK130" s="259"/>
      <c r="BL130" s="259"/>
      <c r="BM130" s="259"/>
      <c r="BN130" s="259"/>
      <c r="BO130" s="259"/>
      <c r="BP130" s="259"/>
      <c r="BQ130" s="259"/>
      <c r="BR130" s="259"/>
      <c r="BS130" s="259"/>
      <c r="BT130" s="259"/>
      <c r="BU130" s="259"/>
      <c r="BV130" s="259"/>
      <c r="BW130" s="259"/>
      <c r="BX130" s="259"/>
      <c r="BY130" s="259"/>
      <c r="BZ130" s="259"/>
      <c r="CA130" s="346"/>
      <c r="CB130" s="347"/>
      <c r="CC130" s="348"/>
    </row>
  </sheetData>
  <autoFilter ref="C84:K129"/>
  <mergeCells count="9">
    <mergeCell ref="E75:H75"/>
    <mergeCell ref="E77:H77"/>
    <mergeCell ref="L2:V2"/>
    <mergeCell ref="CA82:CC8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scale="61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1"/>
  <sheetViews>
    <sheetView showGridLines="0" tabSelected="1" zoomScale="70" zoomScaleNormal="70" workbookViewId="0">
      <selection activeCell="F2" sqref="F2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15.85546875" style="1" customWidth="1"/>
    <col min="10" max="10" width="20.140625" style="1" customWidth="1"/>
    <col min="11" max="11" width="14" style="1" customWidth="1"/>
    <col min="12" max="12" width="9.28515625" style="1" hidden="1" customWidth="1"/>
    <col min="13" max="13" width="10.85546875" style="1" hidden="1" customWidth="1"/>
    <col min="14" max="14" width="9.28515625" style="1" hidden="1" customWidth="1"/>
    <col min="15" max="20" width="14.140625" style="1" hidden="1" customWidth="1"/>
    <col min="21" max="21" width="16.28515625" style="1" hidden="1" customWidth="1"/>
    <col min="22" max="22" width="12.28515625" style="1" hidden="1" customWidth="1"/>
    <col min="23" max="23" width="16.28515625" style="1" hidden="1" customWidth="1"/>
    <col min="24" max="24" width="12.285156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28515625" style="1" hidden="1" customWidth="1"/>
    <col min="29" max="29" width="11" style="1" hidden="1" customWidth="1"/>
    <col min="30" max="30" width="15" style="1" hidden="1" customWidth="1"/>
    <col min="31" max="31" width="16.28515625" style="1" hidden="1" customWidth="1"/>
    <col min="32" max="43" width="0" hidden="1" customWidth="1"/>
    <col min="44" max="65" width="9.28515625" style="1" hidden="1" customWidth="1"/>
    <col min="66" max="78" width="0" hidden="1" customWidth="1"/>
    <col min="79" max="79" width="13.5703125" customWidth="1"/>
    <col min="80" max="80" width="20" customWidth="1"/>
    <col min="81" max="81" width="17.7109375" customWidth="1"/>
  </cols>
  <sheetData>
    <row r="1" spans="1:46">
      <c r="A1" s="70"/>
    </row>
    <row r="2" spans="1:46" s="1" customFormat="1" ht="36.9" customHeight="1">
      <c r="L2" s="358" t="s">
        <v>6</v>
      </c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6" t="s">
        <v>91</v>
      </c>
    </row>
    <row r="3" spans="1:46" s="1" customFormat="1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" hidden="1" customHeight="1">
      <c r="B4" s="19"/>
      <c r="D4" s="20" t="s">
        <v>110</v>
      </c>
      <c r="L4" s="19"/>
      <c r="M4" s="71" t="s">
        <v>11</v>
      </c>
      <c r="AT4" s="16" t="s">
        <v>4</v>
      </c>
    </row>
    <row r="5" spans="1:46" s="1" customFormat="1" ht="6.9" hidden="1" customHeight="1">
      <c r="B5" s="19"/>
      <c r="L5" s="19"/>
    </row>
    <row r="6" spans="1:46" s="1" customFormat="1" ht="12" hidden="1" customHeight="1">
      <c r="B6" s="19"/>
      <c r="D6" s="22" t="s">
        <v>15</v>
      </c>
      <c r="L6" s="19"/>
    </row>
    <row r="7" spans="1:46" s="1" customFormat="1" ht="23.25" hidden="1" customHeight="1">
      <c r="B7" s="19"/>
      <c r="E7" s="400" t="str">
        <f>'Rekapitulace stavby'!K6</f>
        <v>Nápravná opatření k odvrácení škod způsobených vlivem staré ekologické zátěže bývalé skládky Vlčí důl v k.ú. Zásmuky</v>
      </c>
      <c r="F7" s="401"/>
      <c r="G7" s="401"/>
      <c r="H7" s="401"/>
      <c r="L7" s="19"/>
    </row>
    <row r="8" spans="1:46" s="2" customFormat="1" ht="12" hidden="1" customHeight="1">
      <c r="A8" s="25"/>
      <c r="B8" s="26"/>
      <c r="C8" s="25"/>
      <c r="D8" s="22" t="s">
        <v>111</v>
      </c>
      <c r="E8" s="25"/>
      <c r="F8" s="25"/>
      <c r="G8" s="25"/>
      <c r="H8" s="25"/>
      <c r="I8" s="25"/>
      <c r="J8" s="25"/>
      <c r="K8" s="25"/>
      <c r="L8" s="7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402" t="s">
        <v>402</v>
      </c>
      <c r="F9" s="403"/>
      <c r="G9" s="403"/>
      <c r="H9" s="403"/>
      <c r="I9" s="25"/>
      <c r="J9" s="25"/>
      <c r="K9" s="25"/>
      <c r="L9" s="7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7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92</v>
      </c>
      <c r="G11" s="25"/>
      <c r="H11" s="25"/>
      <c r="I11" s="22" t="s">
        <v>19</v>
      </c>
      <c r="J11" s="21" t="s">
        <v>20</v>
      </c>
      <c r="K11" s="25"/>
      <c r="L11" s="7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22</v>
      </c>
      <c r="E12" s="25"/>
      <c r="F12" s="21" t="s">
        <v>23</v>
      </c>
      <c r="G12" s="25"/>
      <c r="H12" s="25"/>
      <c r="I12" s="22" t="s">
        <v>24</v>
      </c>
      <c r="J12" s="40" t="str">
        <f>'Rekapitulace stavby'!AN8</f>
        <v>20. 5. 2016</v>
      </c>
      <c r="K12" s="25"/>
      <c r="L12" s="7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8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7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28</v>
      </c>
      <c r="E14" s="25"/>
      <c r="F14" s="25"/>
      <c r="G14" s="25"/>
      <c r="H14" s="25"/>
      <c r="I14" s="22" t="s">
        <v>29</v>
      </c>
      <c r="J14" s="21" t="s">
        <v>3</v>
      </c>
      <c r="K14" s="25"/>
      <c r="L14" s="7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">
        <v>23</v>
      </c>
      <c r="F15" s="25"/>
      <c r="G15" s="25"/>
      <c r="H15" s="25"/>
      <c r="I15" s="22" t="s">
        <v>30</v>
      </c>
      <c r="J15" s="21" t="s">
        <v>3</v>
      </c>
      <c r="K15" s="25"/>
      <c r="L15" s="7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7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31</v>
      </c>
      <c r="E17" s="25"/>
      <c r="F17" s="25"/>
      <c r="G17" s="25"/>
      <c r="H17" s="25"/>
      <c r="I17" s="22" t="s">
        <v>29</v>
      </c>
      <c r="J17" s="21" t="s">
        <v>3</v>
      </c>
      <c r="K17" s="25"/>
      <c r="L17" s="7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21" t="s">
        <v>32</v>
      </c>
      <c r="F18" s="25"/>
      <c r="G18" s="25"/>
      <c r="H18" s="25"/>
      <c r="I18" s="22" t="s">
        <v>30</v>
      </c>
      <c r="J18" s="21" t="s">
        <v>3</v>
      </c>
      <c r="K18" s="25"/>
      <c r="L18" s="7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7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34</v>
      </c>
      <c r="E20" s="25"/>
      <c r="F20" s="25"/>
      <c r="G20" s="25"/>
      <c r="H20" s="25"/>
      <c r="I20" s="22" t="s">
        <v>29</v>
      </c>
      <c r="J20" s="21" t="s">
        <v>113</v>
      </c>
      <c r="K20" s="25"/>
      <c r="L20" s="7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">
        <v>114</v>
      </c>
      <c r="F21" s="25"/>
      <c r="G21" s="25"/>
      <c r="H21" s="25"/>
      <c r="I21" s="22" t="s">
        <v>30</v>
      </c>
      <c r="J21" s="21" t="s">
        <v>115</v>
      </c>
      <c r="K21" s="25"/>
      <c r="L21" s="7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7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37</v>
      </c>
      <c r="E23" s="25"/>
      <c r="F23" s="25"/>
      <c r="G23" s="25"/>
      <c r="H23" s="25"/>
      <c r="I23" s="22" t="s">
        <v>29</v>
      </c>
      <c r="J23" s="21" t="str">
        <f>IF('Rekapitulace stavby'!AN19="","",'Rekapitulace stavby'!AN19)</f>
        <v/>
      </c>
      <c r="K23" s="25"/>
      <c r="L23" s="7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30</v>
      </c>
      <c r="J24" s="21" t="str">
        <f>IF('Rekapitulace stavby'!AN20="","",'Rekapitulace stavby'!AN20)</f>
        <v/>
      </c>
      <c r="K24" s="25"/>
      <c r="L24" s="7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7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39</v>
      </c>
      <c r="E26" s="25"/>
      <c r="F26" s="25"/>
      <c r="G26" s="25"/>
      <c r="H26" s="25"/>
      <c r="I26" s="25"/>
      <c r="J26" s="25"/>
      <c r="K26" s="25"/>
      <c r="L26" s="7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73"/>
      <c r="B27" s="74"/>
      <c r="C27" s="73"/>
      <c r="D27" s="73"/>
      <c r="E27" s="404" t="s">
        <v>3</v>
      </c>
      <c r="F27" s="404"/>
      <c r="G27" s="404"/>
      <c r="H27" s="404"/>
      <c r="I27" s="73"/>
      <c r="J27" s="73"/>
      <c r="K27" s="73"/>
      <c r="L27" s="75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2" customFormat="1" ht="6.9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7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" hidden="1" customHeight="1">
      <c r="A29" s="25"/>
      <c r="B29" s="26"/>
      <c r="C29" s="25"/>
      <c r="D29" s="51"/>
      <c r="E29" s="51"/>
      <c r="F29" s="51"/>
      <c r="G29" s="51"/>
      <c r="H29" s="51"/>
      <c r="I29" s="51"/>
      <c r="J29" s="51"/>
      <c r="K29" s="51"/>
      <c r="L29" s="7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76" t="s">
        <v>40</v>
      </c>
      <c r="E30" s="25"/>
      <c r="F30" s="25"/>
      <c r="G30" s="25"/>
      <c r="H30" s="25"/>
      <c r="I30" s="25"/>
      <c r="J30" s="55">
        <f>ROUND(J83, 2)</f>
        <v>1029151.4</v>
      </c>
      <c r="K30" s="25"/>
      <c r="L30" s="7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" hidden="1" customHeight="1">
      <c r="A31" s="25"/>
      <c r="B31" s="26"/>
      <c r="C31" s="25"/>
      <c r="D31" s="51"/>
      <c r="E31" s="51"/>
      <c r="F31" s="51"/>
      <c r="G31" s="51"/>
      <c r="H31" s="51"/>
      <c r="I31" s="51"/>
      <c r="J31" s="51"/>
      <c r="K31" s="51"/>
      <c r="L31" s="7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" hidden="1" customHeight="1">
      <c r="A32" s="25"/>
      <c r="B32" s="26"/>
      <c r="C32" s="25"/>
      <c r="D32" s="25"/>
      <c r="E32" s="25"/>
      <c r="F32" s="29" t="s">
        <v>42</v>
      </c>
      <c r="G32" s="25"/>
      <c r="H32" s="25"/>
      <c r="I32" s="29" t="s">
        <v>41</v>
      </c>
      <c r="J32" s="29" t="s">
        <v>43</v>
      </c>
      <c r="K32" s="25"/>
      <c r="L32" s="7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" hidden="1" customHeight="1">
      <c r="A33" s="25"/>
      <c r="B33" s="26"/>
      <c r="C33" s="25"/>
      <c r="D33" s="77" t="s">
        <v>44</v>
      </c>
      <c r="E33" s="22" t="s">
        <v>45</v>
      </c>
      <c r="F33" s="78">
        <f>ROUND((SUM(BE83:BE120)),  2)</f>
        <v>1029151.4</v>
      </c>
      <c r="G33" s="25"/>
      <c r="H33" s="25"/>
      <c r="I33" s="79">
        <v>0.21</v>
      </c>
      <c r="J33" s="78">
        <f>ROUND(((SUM(BE83:BE120))*I33),  2)</f>
        <v>216121.79</v>
      </c>
      <c r="K33" s="25"/>
      <c r="L33" s="7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" hidden="1" customHeight="1">
      <c r="A34" s="25"/>
      <c r="B34" s="26"/>
      <c r="C34" s="25"/>
      <c r="D34" s="25"/>
      <c r="E34" s="22" t="s">
        <v>46</v>
      </c>
      <c r="F34" s="78">
        <f>ROUND((SUM(BF83:BF120)),  2)</f>
        <v>0</v>
      </c>
      <c r="G34" s="25"/>
      <c r="H34" s="25"/>
      <c r="I34" s="79">
        <v>0.15</v>
      </c>
      <c r="J34" s="78">
        <f>ROUND(((SUM(BF83:BF120))*I34),  2)</f>
        <v>0</v>
      </c>
      <c r="K34" s="25"/>
      <c r="L34" s="7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" hidden="1" customHeight="1">
      <c r="A35" s="25"/>
      <c r="B35" s="26"/>
      <c r="C35" s="25"/>
      <c r="D35" s="25"/>
      <c r="E35" s="22" t="s">
        <v>47</v>
      </c>
      <c r="F35" s="78">
        <f>ROUND((SUM(BG83:BG120)),  2)</f>
        <v>0</v>
      </c>
      <c r="G35" s="25"/>
      <c r="H35" s="25"/>
      <c r="I35" s="79">
        <v>0.21</v>
      </c>
      <c r="J35" s="78">
        <f>0</f>
        <v>0</v>
      </c>
      <c r="K35" s="25"/>
      <c r="L35" s="7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" hidden="1" customHeight="1">
      <c r="A36" s="25"/>
      <c r="B36" s="26"/>
      <c r="C36" s="25"/>
      <c r="D36" s="25"/>
      <c r="E36" s="22" t="s">
        <v>48</v>
      </c>
      <c r="F36" s="78">
        <f>ROUND((SUM(BH83:BH120)),  2)</f>
        <v>0</v>
      </c>
      <c r="G36" s="25"/>
      <c r="H36" s="25"/>
      <c r="I36" s="79">
        <v>0.15</v>
      </c>
      <c r="J36" s="78">
        <f>0</f>
        <v>0</v>
      </c>
      <c r="K36" s="25"/>
      <c r="L36" s="7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" hidden="1" customHeight="1">
      <c r="A37" s="25"/>
      <c r="B37" s="26"/>
      <c r="C37" s="25"/>
      <c r="D37" s="25"/>
      <c r="E37" s="22" t="s">
        <v>49</v>
      </c>
      <c r="F37" s="78">
        <f>ROUND((SUM(BI83:BI120)),  2)</f>
        <v>0</v>
      </c>
      <c r="G37" s="25"/>
      <c r="H37" s="25"/>
      <c r="I37" s="79">
        <v>0</v>
      </c>
      <c r="J37" s="78">
        <f>0</f>
        <v>0</v>
      </c>
      <c r="K37" s="25"/>
      <c r="L37" s="7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7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0"/>
      <c r="D39" s="81" t="s">
        <v>50</v>
      </c>
      <c r="E39" s="45"/>
      <c r="F39" s="45"/>
      <c r="G39" s="82" t="s">
        <v>51</v>
      </c>
      <c r="H39" s="83" t="s">
        <v>52</v>
      </c>
      <c r="I39" s="45"/>
      <c r="J39" s="84">
        <f>SUM(J30:J37)</f>
        <v>1245273.19</v>
      </c>
      <c r="K39" s="85"/>
      <c r="L39" s="7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" hidden="1" customHeight="1">
      <c r="A40" s="25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7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hidden="1"/>
    <row r="42" spans="1:31" hidden="1"/>
    <row r="43" spans="1:31" hidden="1"/>
    <row r="44" spans="1:31" s="2" customFormat="1" ht="6.9" hidden="1" customHeight="1">
      <c r="A44" s="2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72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s="2" customFormat="1" ht="24.9" hidden="1" customHeight="1">
      <c r="A45" s="25"/>
      <c r="B45" s="26"/>
      <c r="C45" s="20" t="s">
        <v>116</v>
      </c>
      <c r="D45" s="25"/>
      <c r="E45" s="25"/>
      <c r="F45" s="25"/>
      <c r="G45" s="25"/>
      <c r="H45" s="25"/>
      <c r="I45" s="25"/>
      <c r="J45" s="25"/>
      <c r="K45" s="25"/>
      <c r="L45" s="72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s="2" customFormat="1" ht="6.9" hidden="1" customHeight="1">
      <c r="A46" s="25"/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72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s="2" customFormat="1" ht="12" hidden="1" customHeight="1">
      <c r="A47" s="25"/>
      <c r="B47" s="26"/>
      <c r="C47" s="22" t="s">
        <v>15</v>
      </c>
      <c r="D47" s="25"/>
      <c r="E47" s="25"/>
      <c r="F47" s="25"/>
      <c r="G47" s="25"/>
      <c r="H47" s="25"/>
      <c r="I47" s="25"/>
      <c r="J47" s="25"/>
      <c r="K47" s="25"/>
      <c r="L47" s="72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s="2" customFormat="1" ht="23.25" hidden="1" customHeight="1">
      <c r="A48" s="25"/>
      <c r="B48" s="26"/>
      <c r="C48" s="25"/>
      <c r="D48" s="25"/>
      <c r="E48" s="400" t="str">
        <f>E7</f>
        <v>Nápravná opatření k odvrácení škod způsobených vlivem staré ekologické zátěže bývalé skládky Vlčí důl v k.ú. Zásmuky</v>
      </c>
      <c r="F48" s="401"/>
      <c r="G48" s="401"/>
      <c r="H48" s="401"/>
      <c r="I48" s="25"/>
      <c r="J48" s="25"/>
      <c r="K48" s="25"/>
      <c r="L48" s="72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47" s="2" customFormat="1" ht="12" hidden="1" customHeight="1">
      <c r="A49" s="25"/>
      <c r="B49" s="26"/>
      <c r="C49" s="22" t="s">
        <v>111</v>
      </c>
      <c r="D49" s="25"/>
      <c r="E49" s="25"/>
      <c r="F49" s="25"/>
      <c r="G49" s="25"/>
      <c r="H49" s="25"/>
      <c r="I49" s="25"/>
      <c r="J49" s="25"/>
      <c r="K49" s="25"/>
      <c r="L49" s="72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47" s="2" customFormat="1" ht="16.5" hidden="1" customHeight="1">
      <c r="A50" s="25"/>
      <c r="B50" s="26"/>
      <c r="C50" s="25"/>
      <c r="D50" s="25"/>
      <c r="E50" s="402" t="str">
        <f>E9</f>
        <v>SO 03 - SO 03  Sanace podzemních jímek</v>
      </c>
      <c r="F50" s="403"/>
      <c r="G50" s="403"/>
      <c r="H50" s="403"/>
      <c r="I50" s="25"/>
      <c r="J50" s="25"/>
      <c r="K50" s="25"/>
      <c r="L50" s="72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47" s="2" customFormat="1" ht="6.9" hidden="1" customHeight="1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72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47" s="2" customFormat="1" ht="12" hidden="1" customHeight="1">
      <c r="A52" s="25"/>
      <c r="B52" s="26"/>
      <c r="C52" s="22" t="s">
        <v>22</v>
      </c>
      <c r="D52" s="25"/>
      <c r="E52" s="25"/>
      <c r="F52" s="21" t="str">
        <f>F12</f>
        <v>Město Zásmuky</v>
      </c>
      <c r="G52" s="25"/>
      <c r="H52" s="25"/>
      <c r="I52" s="22" t="s">
        <v>24</v>
      </c>
      <c r="J52" s="40" t="str">
        <f>IF(J12="","",J12)</f>
        <v>20. 5. 2016</v>
      </c>
      <c r="K52" s="25"/>
      <c r="L52" s="72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47" s="2" customFormat="1" ht="6.9" hidden="1" customHeight="1">
      <c r="A53" s="25"/>
      <c r="B53" s="26"/>
      <c r="C53" s="25"/>
      <c r="D53" s="25"/>
      <c r="E53" s="25"/>
      <c r="F53" s="25"/>
      <c r="G53" s="25"/>
      <c r="H53" s="25"/>
      <c r="I53" s="25"/>
      <c r="J53" s="25"/>
      <c r="K53" s="25"/>
      <c r="L53" s="72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47" s="2" customFormat="1" ht="25.65" hidden="1" customHeight="1">
      <c r="A54" s="25"/>
      <c r="B54" s="26"/>
      <c r="C54" s="22" t="s">
        <v>28</v>
      </c>
      <c r="D54" s="25"/>
      <c r="E54" s="25"/>
      <c r="F54" s="21" t="str">
        <f>E15</f>
        <v>Město Zásmuky</v>
      </c>
      <c r="G54" s="25"/>
      <c r="H54" s="25"/>
      <c r="I54" s="22" t="s">
        <v>34</v>
      </c>
      <c r="J54" s="23" t="str">
        <f>E21</f>
        <v>SELLA&amp;AGRETA s.r.o.</v>
      </c>
      <c r="K54" s="25"/>
      <c r="L54" s="72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47" s="2" customFormat="1" ht="15.15" hidden="1" customHeight="1">
      <c r="A55" s="25"/>
      <c r="B55" s="26"/>
      <c r="C55" s="22" t="s">
        <v>31</v>
      </c>
      <c r="D55" s="25"/>
      <c r="E55" s="25"/>
      <c r="F55" s="21" t="str">
        <f>IF(E18="","",E18)</f>
        <v>Společnost VZE &amp; FCC</v>
      </c>
      <c r="G55" s="25"/>
      <c r="H55" s="25"/>
      <c r="I55" s="22" t="s">
        <v>37</v>
      </c>
      <c r="J55" s="23" t="str">
        <f>E24</f>
        <v xml:space="preserve"> </v>
      </c>
      <c r="K55" s="25"/>
      <c r="L55" s="72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47" s="2" customFormat="1" ht="10.35" hidden="1" customHeight="1">
      <c r="A56" s="25"/>
      <c r="B56" s="26"/>
      <c r="C56" s="25"/>
      <c r="D56" s="25"/>
      <c r="E56" s="25"/>
      <c r="F56" s="25"/>
      <c r="G56" s="25"/>
      <c r="H56" s="25"/>
      <c r="I56" s="25"/>
      <c r="J56" s="25"/>
      <c r="K56" s="25"/>
      <c r="L56" s="72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47" s="2" customFormat="1" ht="29.25" hidden="1" customHeight="1">
      <c r="A57" s="25"/>
      <c r="B57" s="26"/>
      <c r="C57" s="86" t="s">
        <v>117</v>
      </c>
      <c r="D57" s="80"/>
      <c r="E57" s="80"/>
      <c r="F57" s="80"/>
      <c r="G57" s="80"/>
      <c r="H57" s="80"/>
      <c r="I57" s="80"/>
      <c r="J57" s="87" t="s">
        <v>118</v>
      </c>
      <c r="K57" s="80"/>
      <c r="L57" s="72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47" s="2" customFormat="1" ht="10.35" hidden="1" customHeight="1">
      <c r="A58" s="25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72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47" s="2" customFormat="1" ht="22.8" hidden="1" customHeight="1">
      <c r="A59" s="25"/>
      <c r="B59" s="26"/>
      <c r="C59" s="88" t="s">
        <v>72</v>
      </c>
      <c r="D59" s="25"/>
      <c r="E59" s="25"/>
      <c r="F59" s="25"/>
      <c r="G59" s="25"/>
      <c r="H59" s="25"/>
      <c r="I59" s="25"/>
      <c r="J59" s="55">
        <f>J83</f>
        <v>1029151.4</v>
      </c>
      <c r="K59" s="25"/>
      <c r="L59" s="72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U59" s="16" t="s">
        <v>119</v>
      </c>
    </row>
    <row r="60" spans="1:47" s="9" customFormat="1" ht="24.9" hidden="1" customHeight="1">
      <c r="B60" s="89"/>
      <c r="D60" s="90" t="s">
        <v>120</v>
      </c>
      <c r="E60" s="91"/>
      <c r="F60" s="91"/>
      <c r="G60" s="91"/>
      <c r="H60" s="91"/>
      <c r="I60" s="91"/>
      <c r="J60" s="92">
        <f>J84</f>
        <v>1029151.4</v>
      </c>
      <c r="L60" s="89"/>
    </row>
    <row r="61" spans="1:47" s="10" customFormat="1" ht="19.95" hidden="1" customHeight="1">
      <c r="B61" s="93"/>
      <c r="D61" s="94" t="s">
        <v>121</v>
      </c>
      <c r="E61" s="95"/>
      <c r="F61" s="95"/>
      <c r="G61" s="95"/>
      <c r="H61" s="95"/>
      <c r="I61" s="95"/>
      <c r="J61" s="96">
        <f>J85</f>
        <v>963940</v>
      </c>
      <c r="L61" s="93"/>
    </row>
    <row r="62" spans="1:47" s="10" customFormat="1" ht="19.95" hidden="1" customHeight="1">
      <c r="B62" s="93"/>
      <c r="D62" s="94" t="s">
        <v>403</v>
      </c>
      <c r="E62" s="95"/>
      <c r="F62" s="95"/>
      <c r="G62" s="95"/>
      <c r="H62" s="95"/>
      <c r="I62" s="95"/>
      <c r="J62" s="96">
        <f>J113</f>
        <v>47360</v>
      </c>
      <c r="L62" s="93"/>
    </row>
    <row r="63" spans="1:47" s="10" customFormat="1" ht="19.95" hidden="1" customHeight="1">
      <c r="B63" s="93"/>
      <c r="D63" s="94" t="s">
        <v>404</v>
      </c>
      <c r="E63" s="95"/>
      <c r="F63" s="95"/>
      <c r="G63" s="95"/>
      <c r="H63" s="95"/>
      <c r="I63" s="95"/>
      <c r="J63" s="96">
        <f>J117</f>
        <v>17851.400000000001</v>
      </c>
      <c r="L63" s="93"/>
    </row>
    <row r="64" spans="1:47" s="2" customFormat="1" ht="21.75" hidden="1" customHeight="1">
      <c r="A64" s="25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72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</row>
    <row r="65" spans="1:81" s="2" customFormat="1" ht="6.9" hidden="1" customHeight="1">
      <c r="A65" s="25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72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81" hidden="1"/>
    <row r="67" spans="1:81" hidden="1"/>
    <row r="68" spans="1:81" hidden="1"/>
    <row r="69" spans="1:81" s="2" customFormat="1" ht="6.9" customHeight="1">
      <c r="A69" s="25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304"/>
      <c r="M69" s="264"/>
      <c r="N69" s="264"/>
      <c r="O69" s="264"/>
      <c r="P69" s="264"/>
      <c r="Q69" s="264"/>
      <c r="R69" s="264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5"/>
    </row>
    <row r="70" spans="1:81" s="2" customFormat="1" ht="24.9" customHeight="1">
      <c r="A70" s="25"/>
      <c r="B70" s="248"/>
      <c r="C70" s="240" t="s">
        <v>127</v>
      </c>
      <c r="D70" s="43"/>
      <c r="E70" s="43"/>
      <c r="F70" s="43"/>
      <c r="G70" s="43"/>
      <c r="H70" s="43"/>
      <c r="I70" s="43"/>
      <c r="J70" s="43"/>
      <c r="K70" s="43"/>
      <c r="L70" s="72"/>
      <c r="M70" s="135"/>
      <c r="N70" s="135"/>
      <c r="O70" s="135"/>
      <c r="P70" s="135"/>
      <c r="Q70" s="135"/>
      <c r="R70" s="135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251"/>
    </row>
    <row r="71" spans="1:81" s="2" customFormat="1" ht="6.9" customHeight="1">
      <c r="A71" s="25"/>
      <c r="B71" s="248"/>
      <c r="C71" s="43"/>
      <c r="D71" s="43"/>
      <c r="E71" s="43"/>
      <c r="F71" s="43"/>
      <c r="G71" s="43"/>
      <c r="H71" s="43"/>
      <c r="I71" s="43"/>
      <c r="J71" s="43"/>
      <c r="K71" s="43"/>
      <c r="L71" s="72"/>
      <c r="M71" s="135"/>
      <c r="N71" s="135"/>
      <c r="O71" s="135"/>
      <c r="P71" s="135"/>
      <c r="Q71" s="135"/>
      <c r="R71" s="135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251"/>
    </row>
    <row r="72" spans="1:81" s="2" customFormat="1" ht="12" customHeight="1">
      <c r="A72" s="25"/>
      <c r="B72" s="248"/>
      <c r="C72" s="246" t="s">
        <v>15</v>
      </c>
      <c r="D72" s="43"/>
      <c r="E72" s="43"/>
      <c r="F72" s="43"/>
      <c r="G72" s="43"/>
      <c r="H72" s="43"/>
      <c r="I72" s="43"/>
      <c r="J72" s="43"/>
      <c r="K72" s="43"/>
      <c r="L72" s="72"/>
      <c r="M72" s="135"/>
      <c r="N72" s="135"/>
      <c r="O72" s="135"/>
      <c r="P72" s="135"/>
      <c r="Q72" s="135"/>
      <c r="R72" s="135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251"/>
    </row>
    <row r="73" spans="1:81" s="2" customFormat="1" ht="23.25" customHeight="1">
      <c r="A73" s="25"/>
      <c r="B73" s="248"/>
      <c r="C73" s="43"/>
      <c r="D73" s="43"/>
      <c r="E73" s="405" t="str">
        <f>E7</f>
        <v>Nápravná opatření k odvrácení škod způsobených vlivem staré ekologické zátěže bývalé skládky Vlčí důl v k.ú. Zásmuky</v>
      </c>
      <c r="F73" s="406"/>
      <c r="G73" s="406"/>
      <c r="H73" s="406"/>
      <c r="I73" s="43"/>
      <c r="J73" s="43"/>
      <c r="K73" s="43"/>
      <c r="L73" s="72"/>
      <c r="M73" s="135"/>
      <c r="N73" s="135"/>
      <c r="O73" s="135"/>
      <c r="P73" s="135"/>
      <c r="Q73" s="135"/>
      <c r="R73" s="135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251"/>
    </row>
    <row r="74" spans="1:81" s="2" customFormat="1" ht="12" customHeight="1">
      <c r="A74" s="25"/>
      <c r="B74" s="248"/>
      <c r="C74" s="246" t="s">
        <v>111</v>
      </c>
      <c r="D74" s="43"/>
      <c r="E74" s="43"/>
      <c r="F74" s="43"/>
      <c r="G74" s="43"/>
      <c r="H74" s="43"/>
      <c r="I74" s="43"/>
      <c r="J74" s="43"/>
      <c r="K74" s="43"/>
      <c r="L74" s="72"/>
      <c r="M74" s="135"/>
      <c r="N74" s="135"/>
      <c r="O74" s="135"/>
      <c r="P74" s="135"/>
      <c r="Q74" s="135"/>
      <c r="R74" s="135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251"/>
    </row>
    <row r="75" spans="1:81" s="2" customFormat="1" ht="16.5" customHeight="1">
      <c r="A75" s="25"/>
      <c r="B75" s="248"/>
      <c r="C75" s="43"/>
      <c r="D75" s="43"/>
      <c r="E75" s="391" t="str">
        <f>E9</f>
        <v>SO 03 - SO 03  Sanace podzemních jímek</v>
      </c>
      <c r="F75" s="407"/>
      <c r="G75" s="407"/>
      <c r="H75" s="407"/>
      <c r="I75" s="43"/>
      <c r="J75" s="43"/>
      <c r="K75" s="43"/>
      <c r="L75" s="72"/>
      <c r="M75" s="135"/>
      <c r="N75" s="135"/>
      <c r="O75" s="135"/>
      <c r="P75" s="135"/>
      <c r="Q75" s="135"/>
      <c r="R75" s="135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251"/>
    </row>
    <row r="76" spans="1:81" s="2" customFormat="1" ht="6.9" customHeight="1">
      <c r="A76" s="25"/>
      <c r="B76" s="248"/>
      <c r="C76" s="43"/>
      <c r="D76" s="43"/>
      <c r="E76" s="43"/>
      <c r="F76" s="43"/>
      <c r="G76" s="43"/>
      <c r="H76" s="43"/>
      <c r="I76" s="43"/>
      <c r="J76" s="43"/>
      <c r="K76" s="43"/>
      <c r="L76" s="72"/>
      <c r="M76" s="135"/>
      <c r="N76" s="135"/>
      <c r="O76" s="135"/>
      <c r="P76" s="135"/>
      <c r="Q76" s="135"/>
      <c r="R76" s="135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251"/>
    </row>
    <row r="77" spans="1:81" s="2" customFormat="1" ht="12" customHeight="1">
      <c r="A77" s="25"/>
      <c r="B77" s="248"/>
      <c r="C77" s="246" t="s">
        <v>22</v>
      </c>
      <c r="D77" s="43"/>
      <c r="E77" s="43"/>
      <c r="F77" s="247" t="str">
        <f>F12</f>
        <v>Město Zásmuky</v>
      </c>
      <c r="G77" s="43"/>
      <c r="H77" s="43"/>
      <c r="I77" s="246" t="s">
        <v>24</v>
      </c>
      <c r="J77" s="305" t="str">
        <f>IF(J12="","",J12)</f>
        <v>20. 5. 2016</v>
      </c>
      <c r="K77" s="43"/>
      <c r="L77" s="72"/>
      <c r="M77" s="135"/>
      <c r="N77" s="135"/>
      <c r="O77" s="135"/>
      <c r="P77" s="135"/>
      <c r="Q77" s="135"/>
      <c r="R77" s="135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251"/>
    </row>
    <row r="78" spans="1:81" s="2" customFormat="1" ht="6.9" customHeight="1">
      <c r="A78" s="25"/>
      <c r="B78" s="248"/>
      <c r="C78" s="43"/>
      <c r="D78" s="43"/>
      <c r="E78" s="43"/>
      <c r="F78" s="43"/>
      <c r="G78" s="43"/>
      <c r="H78" s="43"/>
      <c r="I78" s="43"/>
      <c r="J78" s="43"/>
      <c r="K78" s="43"/>
      <c r="L78" s="72"/>
      <c r="M78" s="135"/>
      <c r="N78" s="135"/>
      <c r="O78" s="135"/>
      <c r="P78" s="135"/>
      <c r="Q78" s="135"/>
      <c r="R78" s="135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251"/>
    </row>
    <row r="79" spans="1:81" s="2" customFormat="1" ht="25.65" customHeight="1">
      <c r="A79" s="25"/>
      <c r="B79" s="248"/>
      <c r="C79" s="246" t="s">
        <v>28</v>
      </c>
      <c r="D79" s="43"/>
      <c r="E79" s="43"/>
      <c r="F79" s="247" t="str">
        <f>E15</f>
        <v>Město Zásmuky</v>
      </c>
      <c r="G79" s="43"/>
      <c r="H79" s="43"/>
      <c r="I79" s="246" t="s">
        <v>34</v>
      </c>
      <c r="J79" s="306" t="str">
        <f>E21</f>
        <v>SELLA&amp;AGRETA s.r.o.</v>
      </c>
      <c r="K79" s="43"/>
      <c r="L79" s="72"/>
      <c r="M79" s="135"/>
      <c r="N79" s="135"/>
      <c r="O79" s="135"/>
      <c r="P79" s="135"/>
      <c r="Q79" s="135"/>
      <c r="R79" s="135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251"/>
    </row>
    <row r="80" spans="1:81" s="2" customFormat="1" ht="15.15" customHeight="1">
      <c r="A80" s="25"/>
      <c r="B80" s="248"/>
      <c r="C80" s="246" t="s">
        <v>31</v>
      </c>
      <c r="D80" s="43"/>
      <c r="E80" s="43"/>
      <c r="F80" s="247" t="str">
        <f>IF(E18="","",E18)</f>
        <v>Společnost VZE &amp; FCC</v>
      </c>
      <c r="G80" s="43"/>
      <c r="H80" s="43"/>
      <c r="I80" s="246" t="s">
        <v>37</v>
      </c>
      <c r="J80" s="306" t="str">
        <f>E24</f>
        <v xml:space="preserve"> </v>
      </c>
      <c r="K80" s="43"/>
      <c r="L80" s="72"/>
      <c r="M80" s="135"/>
      <c r="N80" s="135"/>
      <c r="O80" s="135"/>
      <c r="P80" s="135"/>
      <c r="Q80" s="135"/>
      <c r="R80" s="135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251"/>
    </row>
    <row r="81" spans="1:81" s="2" customFormat="1" ht="10.35" customHeight="1">
      <c r="A81" s="25"/>
      <c r="B81" s="248"/>
      <c r="C81" s="43"/>
      <c r="D81" s="43"/>
      <c r="E81" s="43"/>
      <c r="F81" s="43"/>
      <c r="G81" s="43"/>
      <c r="H81" s="43"/>
      <c r="I81" s="43"/>
      <c r="J81" s="43"/>
      <c r="K81" s="43"/>
      <c r="L81" s="72"/>
      <c r="M81" s="135"/>
      <c r="N81" s="135"/>
      <c r="O81" s="135"/>
      <c r="P81" s="135"/>
      <c r="Q81" s="135"/>
      <c r="R81" s="135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5"/>
      <c r="BV81" s="135"/>
      <c r="BW81" s="135"/>
      <c r="BX81" s="135"/>
      <c r="BY81" s="135"/>
      <c r="BZ81" s="135"/>
      <c r="CA81" s="135"/>
      <c r="CB81" s="135"/>
      <c r="CC81" s="251"/>
    </row>
    <row r="82" spans="1:81" s="11" customFormat="1" ht="38.4" customHeight="1">
      <c r="A82" s="97"/>
      <c r="B82" s="307"/>
      <c r="C82" s="99" t="s">
        <v>128</v>
      </c>
      <c r="D82" s="100" t="s">
        <v>59</v>
      </c>
      <c r="E82" s="100" t="s">
        <v>55</v>
      </c>
      <c r="F82" s="100" t="s">
        <v>56</v>
      </c>
      <c r="G82" s="100" t="s">
        <v>129</v>
      </c>
      <c r="H82" s="100" t="s">
        <v>130</v>
      </c>
      <c r="I82" s="100" t="s">
        <v>131</v>
      </c>
      <c r="J82" s="100" t="s">
        <v>118</v>
      </c>
      <c r="K82" s="101" t="s">
        <v>132</v>
      </c>
      <c r="L82" s="102"/>
      <c r="M82" s="47" t="s">
        <v>3</v>
      </c>
      <c r="N82" s="48" t="s">
        <v>44</v>
      </c>
      <c r="O82" s="48" t="s">
        <v>133</v>
      </c>
      <c r="P82" s="48" t="s">
        <v>134</v>
      </c>
      <c r="Q82" s="48" t="s">
        <v>135</v>
      </c>
      <c r="R82" s="48" t="s">
        <v>136</v>
      </c>
      <c r="S82" s="48" t="s">
        <v>137</v>
      </c>
      <c r="T82" s="49" t="s">
        <v>138</v>
      </c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9"/>
      <c r="BG82" s="309"/>
      <c r="BH82" s="309"/>
      <c r="BI82" s="309"/>
      <c r="BJ82" s="309"/>
      <c r="BK82" s="309"/>
      <c r="BL82" s="309"/>
      <c r="BM82" s="309"/>
      <c r="BN82" s="309"/>
      <c r="BO82" s="309"/>
      <c r="BP82" s="309"/>
      <c r="BQ82" s="309"/>
      <c r="BR82" s="309"/>
      <c r="BS82" s="309"/>
      <c r="BT82" s="309"/>
      <c r="BU82" s="309"/>
      <c r="BV82" s="309"/>
      <c r="BW82" s="309"/>
      <c r="BX82" s="309"/>
      <c r="BY82" s="309"/>
      <c r="BZ82" s="309"/>
      <c r="CA82" s="202" t="s">
        <v>929</v>
      </c>
      <c r="CB82" s="202" t="s">
        <v>905</v>
      </c>
      <c r="CC82" s="310" t="s">
        <v>907</v>
      </c>
    </row>
    <row r="83" spans="1:81" s="2" customFormat="1" ht="22.8" customHeight="1">
      <c r="A83" s="25"/>
      <c r="B83" s="248"/>
      <c r="C83" s="276" t="s">
        <v>139</v>
      </c>
      <c r="D83" s="43"/>
      <c r="E83" s="43"/>
      <c r="F83" s="43"/>
      <c r="G83" s="43"/>
      <c r="H83" s="43"/>
      <c r="I83" s="43"/>
      <c r="J83" s="311">
        <f>BK83</f>
        <v>1029151.4</v>
      </c>
      <c r="K83" s="43"/>
      <c r="L83" s="26"/>
      <c r="M83" s="50"/>
      <c r="N83" s="41"/>
      <c r="O83" s="51"/>
      <c r="P83" s="104">
        <f>P84</f>
        <v>0</v>
      </c>
      <c r="Q83" s="51"/>
      <c r="R83" s="104">
        <f>R84</f>
        <v>118.66385000000001</v>
      </c>
      <c r="S83" s="51"/>
      <c r="T83" s="105">
        <f>T84</f>
        <v>0</v>
      </c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242" t="s">
        <v>73</v>
      </c>
      <c r="AU83" s="242" t="s">
        <v>119</v>
      </c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312">
        <f>BK84</f>
        <v>1029151.4</v>
      </c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311">
        <f>+SUM(CB86:CB132)</f>
        <v>1288221.3999999999</v>
      </c>
      <c r="CC83" s="251"/>
    </row>
    <row r="84" spans="1:81" s="12" customFormat="1" ht="25.95" customHeight="1">
      <c r="B84" s="313"/>
      <c r="C84" s="112"/>
      <c r="D84" s="314" t="s">
        <v>73</v>
      </c>
      <c r="E84" s="315" t="s">
        <v>140</v>
      </c>
      <c r="F84" s="315" t="s">
        <v>141</v>
      </c>
      <c r="G84" s="112"/>
      <c r="H84" s="112"/>
      <c r="I84" s="112"/>
      <c r="J84" s="316">
        <f>BK84</f>
        <v>1029151.4</v>
      </c>
      <c r="K84" s="112"/>
      <c r="L84" s="107"/>
      <c r="M84" s="111"/>
      <c r="N84" s="112"/>
      <c r="O84" s="112"/>
      <c r="P84" s="113">
        <f>P85+P113+P117</f>
        <v>0</v>
      </c>
      <c r="Q84" s="112"/>
      <c r="R84" s="113">
        <f>R85+R113+R117</f>
        <v>118.66385000000001</v>
      </c>
      <c r="S84" s="112"/>
      <c r="T84" s="114">
        <f>T85+T113+T117</f>
        <v>0</v>
      </c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314" t="s">
        <v>21</v>
      </c>
      <c r="AS84" s="112"/>
      <c r="AT84" s="317" t="s">
        <v>73</v>
      </c>
      <c r="AU84" s="317" t="s">
        <v>74</v>
      </c>
      <c r="AV84" s="112"/>
      <c r="AW84" s="112"/>
      <c r="AX84" s="112"/>
      <c r="AY84" s="314" t="s">
        <v>142</v>
      </c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318">
        <f>BK85+BK113+BK117</f>
        <v>1029151.4</v>
      </c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319"/>
    </row>
    <row r="85" spans="1:81" s="12" customFormat="1" ht="22.8" customHeight="1">
      <c r="B85" s="313"/>
      <c r="C85" s="112"/>
      <c r="D85" s="314" t="s">
        <v>73</v>
      </c>
      <c r="E85" s="320" t="s">
        <v>21</v>
      </c>
      <c r="F85" s="320" t="s">
        <v>143</v>
      </c>
      <c r="G85" s="112"/>
      <c r="H85" s="112"/>
      <c r="I85" s="112"/>
      <c r="J85" s="321">
        <f>BK85</f>
        <v>963940</v>
      </c>
      <c r="K85" s="112"/>
      <c r="L85" s="107"/>
      <c r="M85" s="111"/>
      <c r="N85" s="112"/>
      <c r="O85" s="112"/>
      <c r="P85" s="113">
        <f>SUM(P86:P112)</f>
        <v>0</v>
      </c>
      <c r="Q85" s="112"/>
      <c r="R85" s="113">
        <f>SUM(R86:R112)</f>
        <v>7.8500000000000011E-3</v>
      </c>
      <c r="S85" s="112"/>
      <c r="T85" s="114">
        <f>SUM(T86:T112)</f>
        <v>0</v>
      </c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314" t="s">
        <v>21</v>
      </c>
      <c r="AS85" s="112"/>
      <c r="AT85" s="317" t="s">
        <v>73</v>
      </c>
      <c r="AU85" s="317" t="s">
        <v>21</v>
      </c>
      <c r="AV85" s="112"/>
      <c r="AW85" s="112"/>
      <c r="AX85" s="112"/>
      <c r="AY85" s="314" t="s">
        <v>142</v>
      </c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318">
        <f>SUM(BK86:BK112)</f>
        <v>963940</v>
      </c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319"/>
    </row>
    <row r="86" spans="1:81" s="2" customFormat="1" ht="16.5" customHeight="1">
      <c r="A86" s="25"/>
      <c r="B86" s="322"/>
      <c r="C86" s="120" t="s">
        <v>21</v>
      </c>
      <c r="D86" s="120" t="s">
        <v>144</v>
      </c>
      <c r="E86" s="121" t="s">
        <v>405</v>
      </c>
      <c r="F86" s="122" t="s">
        <v>406</v>
      </c>
      <c r="G86" s="123" t="s">
        <v>147</v>
      </c>
      <c r="H86" s="124">
        <v>1.6E-2</v>
      </c>
      <c r="I86" s="125">
        <v>21000</v>
      </c>
      <c r="J86" s="125">
        <f>ROUND(I86*H86,2)</f>
        <v>336</v>
      </c>
      <c r="K86" s="122" t="s">
        <v>3</v>
      </c>
      <c r="L86" s="26"/>
      <c r="M86" s="126" t="s">
        <v>3</v>
      </c>
      <c r="N86" s="127" t="s">
        <v>45</v>
      </c>
      <c r="O86" s="128">
        <v>0</v>
      </c>
      <c r="P86" s="128">
        <f>O86*H86</f>
        <v>0</v>
      </c>
      <c r="Q86" s="128">
        <v>0</v>
      </c>
      <c r="R86" s="128">
        <f>Q86*H86</f>
        <v>0</v>
      </c>
      <c r="S86" s="128">
        <v>0</v>
      </c>
      <c r="T86" s="129">
        <f>S86*H86</f>
        <v>0</v>
      </c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323" t="s">
        <v>148</v>
      </c>
      <c r="AS86" s="135"/>
      <c r="AT86" s="323" t="s">
        <v>144</v>
      </c>
      <c r="AU86" s="323" t="s">
        <v>84</v>
      </c>
      <c r="AV86" s="135"/>
      <c r="AW86" s="135"/>
      <c r="AX86" s="135"/>
      <c r="AY86" s="242" t="s">
        <v>142</v>
      </c>
      <c r="AZ86" s="135"/>
      <c r="BA86" s="135"/>
      <c r="BB86" s="135"/>
      <c r="BC86" s="135"/>
      <c r="BD86" s="135"/>
      <c r="BE86" s="324">
        <f>IF(N86="základní",J86,0)</f>
        <v>336</v>
      </c>
      <c r="BF86" s="324">
        <f>IF(N86="snížená",J86,0)</f>
        <v>0</v>
      </c>
      <c r="BG86" s="324">
        <f>IF(N86="zákl. přenesená",J86,0)</f>
        <v>0</v>
      </c>
      <c r="BH86" s="324">
        <f>IF(N86="sníž. přenesená",J86,0)</f>
        <v>0</v>
      </c>
      <c r="BI86" s="324">
        <f>IF(N86="nulová",J86,0)</f>
        <v>0</v>
      </c>
      <c r="BJ86" s="242" t="s">
        <v>21</v>
      </c>
      <c r="BK86" s="324">
        <f>ROUND(I86*H86,2)</f>
        <v>336</v>
      </c>
      <c r="BL86" s="242" t="s">
        <v>148</v>
      </c>
      <c r="BM86" s="323" t="s">
        <v>407</v>
      </c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5"/>
      <c r="BY86" s="135"/>
      <c r="BZ86" s="135"/>
      <c r="CA86" s="173">
        <f>+H86</f>
        <v>1.6E-2</v>
      </c>
      <c r="CB86" s="125">
        <f>+CA86*I86</f>
        <v>336</v>
      </c>
      <c r="CC86" s="325" t="s">
        <v>906</v>
      </c>
    </row>
    <row r="87" spans="1:81" s="13" customFormat="1" ht="20.399999999999999">
      <c r="B87" s="326"/>
      <c r="C87" s="141"/>
      <c r="D87" s="327" t="s">
        <v>152</v>
      </c>
      <c r="E87" s="328" t="s">
        <v>3</v>
      </c>
      <c r="F87" s="329" t="s">
        <v>408</v>
      </c>
      <c r="G87" s="141"/>
      <c r="H87" s="330">
        <v>1.5599999999999999E-2</v>
      </c>
      <c r="I87" s="141"/>
      <c r="J87" s="141"/>
      <c r="K87" s="141"/>
      <c r="L87" s="136"/>
      <c r="M87" s="140"/>
      <c r="N87" s="141"/>
      <c r="O87" s="141"/>
      <c r="P87" s="141"/>
      <c r="Q87" s="141"/>
      <c r="R87" s="141"/>
      <c r="S87" s="141"/>
      <c r="T87" s="142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328" t="s">
        <v>152</v>
      </c>
      <c r="AU87" s="328" t="s">
        <v>84</v>
      </c>
      <c r="AV87" s="141" t="s">
        <v>84</v>
      </c>
      <c r="AW87" s="141" t="s">
        <v>33</v>
      </c>
      <c r="AX87" s="141" t="s">
        <v>21</v>
      </c>
      <c r="AY87" s="328" t="s">
        <v>142</v>
      </c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73"/>
      <c r="CB87" s="125"/>
      <c r="CC87" s="325"/>
    </row>
    <row r="88" spans="1:81" s="2" customFormat="1" ht="21.75" customHeight="1">
      <c r="A88" s="25"/>
      <c r="B88" s="322"/>
      <c r="C88" s="120" t="s">
        <v>84</v>
      </c>
      <c r="D88" s="120" t="s">
        <v>144</v>
      </c>
      <c r="E88" s="121" t="s">
        <v>409</v>
      </c>
      <c r="F88" s="122" t="s">
        <v>410</v>
      </c>
      <c r="G88" s="123" t="s">
        <v>156</v>
      </c>
      <c r="H88" s="124">
        <v>156</v>
      </c>
      <c r="I88" s="125">
        <v>30</v>
      </c>
      <c r="J88" s="125">
        <f>ROUND(I88*H88,2)</f>
        <v>4680</v>
      </c>
      <c r="K88" s="122" t="s">
        <v>3</v>
      </c>
      <c r="L88" s="26"/>
      <c r="M88" s="126" t="s">
        <v>3</v>
      </c>
      <c r="N88" s="127" t="s">
        <v>45</v>
      </c>
      <c r="O88" s="128">
        <v>0</v>
      </c>
      <c r="P88" s="128">
        <f>O88*H88</f>
        <v>0</v>
      </c>
      <c r="Q88" s="128">
        <v>0</v>
      </c>
      <c r="R88" s="128">
        <f>Q88*H88</f>
        <v>0</v>
      </c>
      <c r="S88" s="128">
        <v>0</v>
      </c>
      <c r="T88" s="129">
        <f>S88*H88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323" t="s">
        <v>148</v>
      </c>
      <c r="AS88" s="135"/>
      <c r="AT88" s="323" t="s">
        <v>144</v>
      </c>
      <c r="AU88" s="323" t="s">
        <v>84</v>
      </c>
      <c r="AV88" s="135"/>
      <c r="AW88" s="135"/>
      <c r="AX88" s="135"/>
      <c r="AY88" s="242" t="s">
        <v>142</v>
      </c>
      <c r="AZ88" s="135"/>
      <c r="BA88" s="135"/>
      <c r="BB88" s="135"/>
      <c r="BC88" s="135"/>
      <c r="BD88" s="135"/>
      <c r="BE88" s="324">
        <f>IF(N88="základní",J88,0)</f>
        <v>4680</v>
      </c>
      <c r="BF88" s="324">
        <f>IF(N88="snížená",J88,0)</f>
        <v>0</v>
      </c>
      <c r="BG88" s="324">
        <f>IF(N88="zákl. přenesená",J88,0)</f>
        <v>0</v>
      </c>
      <c r="BH88" s="324">
        <f>IF(N88="sníž. přenesená",J88,0)</f>
        <v>0</v>
      </c>
      <c r="BI88" s="324">
        <f>IF(N88="nulová",J88,0)</f>
        <v>0</v>
      </c>
      <c r="BJ88" s="242" t="s">
        <v>21</v>
      </c>
      <c r="BK88" s="324">
        <f>ROUND(I88*H88,2)</f>
        <v>4680</v>
      </c>
      <c r="BL88" s="242" t="s">
        <v>148</v>
      </c>
      <c r="BM88" s="323" t="s">
        <v>411</v>
      </c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5"/>
      <c r="BY88" s="135"/>
      <c r="BZ88" s="135"/>
      <c r="CA88" s="173">
        <f t="shared" ref="CA88:CA120" si="0">+H88</f>
        <v>156</v>
      </c>
      <c r="CB88" s="125">
        <f t="shared" ref="CB88:CB120" si="1">+CA88*I88</f>
        <v>4680</v>
      </c>
      <c r="CC88" s="325" t="s">
        <v>906</v>
      </c>
    </row>
    <row r="89" spans="1:81" s="13" customFormat="1" ht="20.399999999999999">
      <c r="B89" s="326"/>
      <c r="C89" s="141"/>
      <c r="D89" s="327" t="s">
        <v>152</v>
      </c>
      <c r="E89" s="328" t="s">
        <v>3</v>
      </c>
      <c r="F89" s="329" t="s">
        <v>412</v>
      </c>
      <c r="G89" s="141"/>
      <c r="H89" s="330">
        <v>156</v>
      </c>
      <c r="I89" s="141"/>
      <c r="J89" s="141"/>
      <c r="K89" s="141"/>
      <c r="L89" s="136"/>
      <c r="M89" s="140"/>
      <c r="N89" s="141"/>
      <c r="O89" s="141"/>
      <c r="P89" s="141"/>
      <c r="Q89" s="141"/>
      <c r="R89" s="141"/>
      <c r="S89" s="141"/>
      <c r="T89" s="142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328" t="s">
        <v>152</v>
      </c>
      <c r="AU89" s="328" t="s">
        <v>84</v>
      </c>
      <c r="AV89" s="141" t="s">
        <v>84</v>
      </c>
      <c r="AW89" s="141" t="s">
        <v>33</v>
      </c>
      <c r="AX89" s="141" t="s">
        <v>21</v>
      </c>
      <c r="AY89" s="328" t="s">
        <v>142</v>
      </c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73"/>
      <c r="CB89" s="125"/>
      <c r="CC89" s="325"/>
    </row>
    <row r="90" spans="1:81" s="2" customFormat="1" ht="21.75" customHeight="1">
      <c r="A90" s="25"/>
      <c r="B90" s="322"/>
      <c r="C90" s="120" t="s">
        <v>159</v>
      </c>
      <c r="D90" s="120" t="s">
        <v>144</v>
      </c>
      <c r="E90" s="121" t="s">
        <v>413</v>
      </c>
      <c r="F90" s="122" t="s">
        <v>414</v>
      </c>
      <c r="G90" s="123" t="s">
        <v>156</v>
      </c>
      <c r="H90" s="124">
        <v>156</v>
      </c>
      <c r="I90" s="125">
        <v>30</v>
      </c>
      <c r="J90" s="125">
        <f>ROUND(I90*H90,2)</f>
        <v>4680</v>
      </c>
      <c r="K90" s="122" t="s">
        <v>3</v>
      </c>
      <c r="L90" s="26"/>
      <c r="M90" s="126" t="s">
        <v>3</v>
      </c>
      <c r="N90" s="127" t="s">
        <v>45</v>
      </c>
      <c r="O90" s="128">
        <v>0</v>
      </c>
      <c r="P90" s="128">
        <f>O90*H90</f>
        <v>0</v>
      </c>
      <c r="Q90" s="128">
        <v>5.0000000000000002E-5</v>
      </c>
      <c r="R90" s="128">
        <f>Q90*H90</f>
        <v>7.8000000000000005E-3</v>
      </c>
      <c r="S90" s="128">
        <v>0</v>
      </c>
      <c r="T90" s="129">
        <f>S90*H90</f>
        <v>0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323" t="s">
        <v>148</v>
      </c>
      <c r="AS90" s="135"/>
      <c r="AT90" s="323" t="s">
        <v>144</v>
      </c>
      <c r="AU90" s="323" t="s">
        <v>84</v>
      </c>
      <c r="AV90" s="135"/>
      <c r="AW90" s="135"/>
      <c r="AX90" s="135"/>
      <c r="AY90" s="242" t="s">
        <v>142</v>
      </c>
      <c r="AZ90" s="135"/>
      <c r="BA90" s="135"/>
      <c r="BB90" s="135"/>
      <c r="BC90" s="135"/>
      <c r="BD90" s="135"/>
      <c r="BE90" s="324">
        <f>IF(N90="základní",J90,0)</f>
        <v>4680</v>
      </c>
      <c r="BF90" s="324">
        <f>IF(N90="snížená",J90,0)</f>
        <v>0</v>
      </c>
      <c r="BG90" s="324">
        <f>IF(N90="zákl. přenesená",J90,0)</f>
        <v>0</v>
      </c>
      <c r="BH90" s="324">
        <f>IF(N90="sníž. přenesená",J90,0)</f>
        <v>0</v>
      </c>
      <c r="BI90" s="324">
        <f>IF(N90="nulová",J90,0)</f>
        <v>0</v>
      </c>
      <c r="BJ90" s="242" t="s">
        <v>21</v>
      </c>
      <c r="BK90" s="324">
        <f>ROUND(I90*H90,2)</f>
        <v>4680</v>
      </c>
      <c r="BL90" s="242" t="s">
        <v>148</v>
      </c>
      <c r="BM90" s="323" t="s">
        <v>415</v>
      </c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73">
        <f t="shared" si="0"/>
        <v>156</v>
      </c>
      <c r="CB90" s="125">
        <f t="shared" si="1"/>
        <v>4680</v>
      </c>
      <c r="CC90" s="325" t="s">
        <v>906</v>
      </c>
    </row>
    <row r="91" spans="1:81" s="13" customFormat="1" ht="11.4">
      <c r="B91" s="326"/>
      <c r="C91" s="141"/>
      <c r="D91" s="327" t="s">
        <v>152</v>
      </c>
      <c r="E91" s="328" t="s">
        <v>3</v>
      </c>
      <c r="F91" s="329" t="s">
        <v>416</v>
      </c>
      <c r="G91" s="141"/>
      <c r="H91" s="330">
        <v>156</v>
      </c>
      <c r="I91" s="141"/>
      <c r="J91" s="141"/>
      <c r="K91" s="141"/>
      <c r="L91" s="136"/>
      <c r="M91" s="140"/>
      <c r="N91" s="141"/>
      <c r="O91" s="141"/>
      <c r="P91" s="141"/>
      <c r="Q91" s="141"/>
      <c r="R91" s="141"/>
      <c r="S91" s="141"/>
      <c r="T91" s="142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328" t="s">
        <v>152</v>
      </c>
      <c r="AU91" s="328" t="s">
        <v>84</v>
      </c>
      <c r="AV91" s="141" t="s">
        <v>84</v>
      </c>
      <c r="AW91" s="141" t="s">
        <v>33</v>
      </c>
      <c r="AX91" s="141" t="s">
        <v>21</v>
      </c>
      <c r="AY91" s="328" t="s">
        <v>142</v>
      </c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73"/>
      <c r="CB91" s="125"/>
      <c r="CC91" s="325"/>
    </row>
    <row r="92" spans="1:81" s="2" customFormat="1" ht="16.5" customHeight="1">
      <c r="A92" s="25"/>
      <c r="B92" s="322"/>
      <c r="C92" s="120" t="s">
        <v>148</v>
      </c>
      <c r="D92" s="120" t="s">
        <v>144</v>
      </c>
      <c r="E92" s="121" t="s">
        <v>163</v>
      </c>
      <c r="F92" s="122" t="s">
        <v>417</v>
      </c>
      <c r="G92" s="123" t="s">
        <v>165</v>
      </c>
      <c r="H92" s="124">
        <v>5</v>
      </c>
      <c r="I92" s="125">
        <v>300</v>
      </c>
      <c r="J92" s="125">
        <f>ROUND(I92*H92,2)</f>
        <v>1500</v>
      </c>
      <c r="K92" s="122" t="s">
        <v>3</v>
      </c>
      <c r="L92" s="26"/>
      <c r="M92" s="126" t="s">
        <v>3</v>
      </c>
      <c r="N92" s="127" t="s">
        <v>45</v>
      </c>
      <c r="O92" s="128">
        <v>0</v>
      </c>
      <c r="P92" s="128">
        <f>O92*H92</f>
        <v>0</v>
      </c>
      <c r="Q92" s="128">
        <v>0</v>
      </c>
      <c r="R92" s="128">
        <f>Q92*H92</f>
        <v>0</v>
      </c>
      <c r="S92" s="128">
        <v>0</v>
      </c>
      <c r="T92" s="129">
        <f>S92*H92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323" t="s">
        <v>148</v>
      </c>
      <c r="AS92" s="135"/>
      <c r="AT92" s="323" t="s">
        <v>144</v>
      </c>
      <c r="AU92" s="323" t="s">
        <v>84</v>
      </c>
      <c r="AV92" s="135"/>
      <c r="AW92" s="135"/>
      <c r="AX92" s="135"/>
      <c r="AY92" s="242" t="s">
        <v>142</v>
      </c>
      <c r="AZ92" s="135"/>
      <c r="BA92" s="135"/>
      <c r="BB92" s="135"/>
      <c r="BC92" s="135"/>
      <c r="BD92" s="135"/>
      <c r="BE92" s="324">
        <f>IF(N92="základní",J92,0)</f>
        <v>1500</v>
      </c>
      <c r="BF92" s="324">
        <f>IF(N92="snížená",J92,0)</f>
        <v>0</v>
      </c>
      <c r="BG92" s="324">
        <f>IF(N92="zákl. přenesená",J92,0)</f>
        <v>0</v>
      </c>
      <c r="BH92" s="324">
        <f>IF(N92="sníž. přenesená",J92,0)</f>
        <v>0</v>
      </c>
      <c r="BI92" s="324">
        <f>IF(N92="nulová",J92,0)</f>
        <v>0</v>
      </c>
      <c r="BJ92" s="242" t="s">
        <v>21</v>
      </c>
      <c r="BK92" s="324">
        <f>ROUND(I92*H92,2)</f>
        <v>1500</v>
      </c>
      <c r="BL92" s="242" t="s">
        <v>148</v>
      </c>
      <c r="BM92" s="323" t="s">
        <v>418</v>
      </c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73">
        <f t="shared" si="0"/>
        <v>5</v>
      </c>
      <c r="CB92" s="125">
        <f t="shared" si="1"/>
        <v>1500</v>
      </c>
      <c r="CC92" s="325" t="s">
        <v>906</v>
      </c>
    </row>
    <row r="93" spans="1:81" s="2" customFormat="1" ht="16.5" customHeight="1">
      <c r="A93" s="25"/>
      <c r="B93" s="322"/>
      <c r="C93" s="120" t="s">
        <v>169</v>
      </c>
      <c r="D93" s="120" t="s">
        <v>144</v>
      </c>
      <c r="E93" s="121" t="s">
        <v>419</v>
      </c>
      <c r="F93" s="122" t="s">
        <v>171</v>
      </c>
      <c r="G93" s="123" t="s">
        <v>165</v>
      </c>
      <c r="H93" s="124">
        <v>5</v>
      </c>
      <c r="I93" s="125">
        <v>300</v>
      </c>
      <c r="J93" s="125">
        <f>ROUND(I93*H93,2)</f>
        <v>1500</v>
      </c>
      <c r="K93" s="122" t="s">
        <v>3</v>
      </c>
      <c r="L93" s="26"/>
      <c r="M93" s="126" t="s">
        <v>3</v>
      </c>
      <c r="N93" s="127" t="s">
        <v>45</v>
      </c>
      <c r="O93" s="128">
        <v>0</v>
      </c>
      <c r="P93" s="128">
        <f>O93*H93</f>
        <v>0</v>
      </c>
      <c r="Q93" s="128">
        <v>1.0000000000000001E-5</v>
      </c>
      <c r="R93" s="128">
        <f>Q93*H93</f>
        <v>5.0000000000000002E-5</v>
      </c>
      <c r="S93" s="128">
        <v>0</v>
      </c>
      <c r="T93" s="129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323" t="s">
        <v>148</v>
      </c>
      <c r="AS93" s="135"/>
      <c r="AT93" s="323" t="s">
        <v>144</v>
      </c>
      <c r="AU93" s="323" t="s">
        <v>84</v>
      </c>
      <c r="AV93" s="135"/>
      <c r="AW93" s="135"/>
      <c r="AX93" s="135"/>
      <c r="AY93" s="242" t="s">
        <v>142</v>
      </c>
      <c r="AZ93" s="135"/>
      <c r="BA93" s="135"/>
      <c r="BB93" s="135"/>
      <c r="BC93" s="135"/>
      <c r="BD93" s="135"/>
      <c r="BE93" s="324">
        <f>IF(N93="základní",J93,0)</f>
        <v>1500</v>
      </c>
      <c r="BF93" s="324">
        <f>IF(N93="snížená",J93,0)</f>
        <v>0</v>
      </c>
      <c r="BG93" s="324">
        <f>IF(N93="zákl. přenesená",J93,0)</f>
        <v>0</v>
      </c>
      <c r="BH93" s="324">
        <f>IF(N93="sníž. přenesená",J93,0)</f>
        <v>0</v>
      </c>
      <c r="BI93" s="324">
        <f>IF(N93="nulová",J93,0)</f>
        <v>0</v>
      </c>
      <c r="BJ93" s="242" t="s">
        <v>21</v>
      </c>
      <c r="BK93" s="324">
        <f>ROUND(I93*H93,2)</f>
        <v>1500</v>
      </c>
      <c r="BL93" s="242" t="s">
        <v>148</v>
      </c>
      <c r="BM93" s="323" t="s">
        <v>420</v>
      </c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73">
        <f t="shared" si="0"/>
        <v>5</v>
      </c>
      <c r="CB93" s="125">
        <f t="shared" si="1"/>
        <v>1500</v>
      </c>
      <c r="CC93" s="325" t="s">
        <v>906</v>
      </c>
    </row>
    <row r="94" spans="1:81" s="2" customFormat="1" ht="16.5" customHeight="1">
      <c r="A94" s="25"/>
      <c r="B94" s="322"/>
      <c r="C94" s="120" t="s">
        <v>174</v>
      </c>
      <c r="D94" s="120" t="s">
        <v>144</v>
      </c>
      <c r="E94" s="121" t="s">
        <v>421</v>
      </c>
      <c r="F94" s="122" t="s">
        <v>422</v>
      </c>
      <c r="G94" s="123" t="s">
        <v>182</v>
      </c>
      <c r="H94" s="124">
        <v>45</v>
      </c>
      <c r="I94" s="125">
        <v>3280</v>
      </c>
      <c r="J94" s="125">
        <f>ROUND(I94*H94,2)</f>
        <v>147600</v>
      </c>
      <c r="K94" s="122" t="s">
        <v>3</v>
      </c>
      <c r="L94" s="26"/>
      <c r="M94" s="126" t="s">
        <v>3</v>
      </c>
      <c r="N94" s="127" t="s">
        <v>45</v>
      </c>
      <c r="O94" s="128">
        <v>0</v>
      </c>
      <c r="P94" s="128">
        <f>O94*H94</f>
        <v>0</v>
      </c>
      <c r="Q94" s="128">
        <v>0</v>
      </c>
      <c r="R94" s="128">
        <f>Q94*H94</f>
        <v>0</v>
      </c>
      <c r="S94" s="128">
        <v>0</v>
      </c>
      <c r="T94" s="129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323" t="s">
        <v>148</v>
      </c>
      <c r="AS94" s="135"/>
      <c r="AT94" s="323" t="s">
        <v>144</v>
      </c>
      <c r="AU94" s="323" t="s">
        <v>84</v>
      </c>
      <c r="AV94" s="135"/>
      <c r="AW94" s="135"/>
      <c r="AX94" s="135"/>
      <c r="AY94" s="242" t="s">
        <v>142</v>
      </c>
      <c r="AZ94" s="135"/>
      <c r="BA94" s="135"/>
      <c r="BB94" s="135"/>
      <c r="BC94" s="135"/>
      <c r="BD94" s="135"/>
      <c r="BE94" s="324">
        <f>IF(N94="základní",J94,0)</f>
        <v>147600</v>
      </c>
      <c r="BF94" s="324">
        <f>IF(N94="snížená",J94,0)</f>
        <v>0</v>
      </c>
      <c r="BG94" s="324">
        <f>IF(N94="zákl. přenesená",J94,0)</f>
        <v>0</v>
      </c>
      <c r="BH94" s="324">
        <f>IF(N94="sníž. přenesená",J94,0)</f>
        <v>0</v>
      </c>
      <c r="BI94" s="324">
        <f>IF(N94="nulová",J94,0)</f>
        <v>0</v>
      </c>
      <c r="BJ94" s="242" t="s">
        <v>21</v>
      </c>
      <c r="BK94" s="324">
        <f>ROUND(I94*H94,2)</f>
        <v>147600</v>
      </c>
      <c r="BL94" s="242" t="s">
        <v>148</v>
      </c>
      <c r="BM94" s="323" t="s">
        <v>423</v>
      </c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73">
        <f t="shared" si="0"/>
        <v>45</v>
      </c>
      <c r="CB94" s="125">
        <f t="shared" si="1"/>
        <v>147600</v>
      </c>
      <c r="CC94" s="325" t="s">
        <v>906</v>
      </c>
    </row>
    <row r="95" spans="1:81" s="13" customFormat="1" ht="20.399999999999999">
      <c r="B95" s="326"/>
      <c r="C95" s="141"/>
      <c r="D95" s="327" t="s">
        <v>152</v>
      </c>
      <c r="E95" s="328" t="s">
        <v>3</v>
      </c>
      <c r="F95" s="329" t="s">
        <v>424</v>
      </c>
      <c r="G95" s="141"/>
      <c r="H95" s="330">
        <v>45</v>
      </c>
      <c r="I95" s="141"/>
      <c r="J95" s="141"/>
      <c r="K95" s="141"/>
      <c r="L95" s="136"/>
      <c r="M95" s="140"/>
      <c r="N95" s="141"/>
      <c r="O95" s="141"/>
      <c r="P95" s="141"/>
      <c r="Q95" s="141"/>
      <c r="R95" s="141"/>
      <c r="S95" s="141"/>
      <c r="T95" s="142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328" t="s">
        <v>152</v>
      </c>
      <c r="AU95" s="328" t="s">
        <v>84</v>
      </c>
      <c r="AV95" s="141" t="s">
        <v>84</v>
      </c>
      <c r="AW95" s="141" t="s">
        <v>33</v>
      </c>
      <c r="AX95" s="141" t="s">
        <v>21</v>
      </c>
      <c r="AY95" s="328" t="s">
        <v>142</v>
      </c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73"/>
      <c r="CB95" s="125"/>
      <c r="CC95" s="325"/>
    </row>
    <row r="96" spans="1:81" s="2" customFormat="1" ht="29.4" customHeight="1">
      <c r="A96" s="25"/>
      <c r="B96" s="322"/>
      <c r="C96" s="178" t="s">
        <v>179</v>
      </c>
      <c r="D96" s="178" t="s">
        <v>144</v>
      </c>
      <c r="E96" s="179" t="s">
        <v>425</v>
      </c>
      <c r="F96" s="180" t="s">
        <v>426</v>
      </c>
      <c r="G96" s="181" t="s">
        <v>182</v>
      </c>
      <c r="H96" s="182">
        <v>1200</v>
      </c>
      <c r="I96" s="183">
        <v>79</v>
      </c>
      <c r="J96" s="183">
        <f>ROUND(I96*H96,2)</f>
        <v>94800</v>
      </c>
      <c r="K96" s="180" t="s">
        <v>3</v>
      </c>
      <c r="L96" s="184"/>
      <c r="M96" s="185" t="s">
        <v>3</v>
      </c>
      <c r="N96" s="186" t="s">
        <v>45</v>
      </c>
      <c r="O96" s="187">
        <v>0</v>
      </c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8">
        <f>S96*H96</f>
        <v>0</v>
      </c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40"/>
      <c r="AG96" s="340"/>
      <c r="AH96" s="340"/>
      <c r="AI96" s="340"/>
      <c r="AJ96" s="340"/>
      <c r="AK96" s="340"/>
      <c r="AL96" s="340"/>
      <c r="AM96" s="340"/>
      <c r="AN96" s="340"/>
      <c r="AO96" s="340"/>
      <c r="AP96" s="340"/>
      <c r="AQ96" s="340"/>
      <c r="AR96" s="341" t="s">
        <v>148</v>
      </c>
      <c r="AS96" s="340"/>
      <c r="AT96" s="341" t="s">
        <v>144</v>
      </c>
      <c r="AU96" s="341" t="s">
        <v>84</v>
      </c>
      <c r="AV96" s="340"/>
      <c r="AW96" s="340"/>
      <c r="AX96" s="340"/>
      <c r="AY96" s="342" t="s">
        <v>142</v>
      </c>
      <c r="AZ96" s="340"/>
      <c r="BA96" s="340"/>
      <c r="BB96" s="340"/>
      <c r="BC96" s="340"/>
      <c r="BD96" s="340"/>
      <c r="BE96" s="343">
        <f>IF(N96="základní",J96,0)</f>
        <v>94800</v>
      </c>
      <c r="BF96" s="343">
        <f>IF(N96="snížená",J96,0)</f>
        <v>0</v>
      </c>
      <c r="BG96" s="343">
        <f>IF(N96="zákl. přenesená",J96,0)</f>
        <v>0</v>
      </c>
      <c r="BH96" s="343">
        <f>IF(N96="sníž. přenesená",J96,0)</f>
        <v>0</v>
      </c>
      <c r="BI96" s="343">
        <f>IF(N96="nulová",J96,0)</f>
        <v>0</v>
      </c>
      <c r="BJ96" s="342" t="s">
        <v>21</v>
      </c>
      <c r="BK96" s="343">
        <f>ROUND(I96*H96,2)</f>
        <v>94800</v>
      </c>
      <c r="BL96" s="342" t="s">
        <v>148</v>
      </c>
      <c r="BM96" s="341" t="s">
        <v>427</v>
      </c>
      <c r="BN96" s="340"/>
      <c r="BO96" s="340"/>
      <c r="BP96" s="340"/>
      <c r="BQ96" s="340"/>
      <c r="BR96" s="340"/>
      <c r="BS96" s="340"/>
      <c r="BT96" s="340"/>
      <c r="BU96" s="340"/>
      <c r="BV96" s="340"/>
      <c r="BW96" s="340"/>
      <c r="BX96" s="340"/>
      <c r="BY96" s="340"/>
      <c r="BZ96" s="340"/>
      <c r="CA96" s="189">
        <v>530</v>
      </c>
      <c r="CB96" s="183">
        <f t="shared" si="1"/>
        <v>41870</v>
      </c>
      <c r="CC96" s="344" t="s">
        <v>909</v>
      </c>
    </row>
    <row r="97" spans="1:81" s="13" customFormat="1" ht="20.399999999999999">
      <c r="B97" s="326"/>
      <c r="C97" s="141"/>
      <c r="D97" s="327" t="s">
        <v>152</v>
      </c>
      <c r="E97" s="328" t="s">
        <v>3</v>
      </c>
      <c r="F97" s="329" t="s">
        <v>428</v>
      </c>
      <c r="G97" s="141"/>
      <c r="H97" s="330">
        <v>1200</v>
      </c>
      <c r="I97" s="141"/>
      <c r="J97" s="141"/>
      <c r="K97" s="141"/>
      <c r="L97" s="136"/>
      <c r="M97" s="140"/>
      <c r="N97" s="141"/>
      <c r="O97" s="141"/>
      <c r="P97" s="141"/>
      <c r="Q97" s="141"/>
      <c r="R97" s="141"/>
      <c r="S97" s="141"/>
      <c r="T97" s="142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328" t="s">
        <v>152</v>
      </c>
      <c r="AU97" s="328" t="s">
        <v>84</v>
      </c>
      <c r="AV97" s="141" t="s">
        <v>84</v>
      </c>
      <c r="AW97" s="141" t="s">
        <v>33</v>
      </c>
      <c r="AX97" s="141" t="s">
        <v>21</v>
      </c>
      <c r="AY97" s="328" t="s">
        <v>142</v>
      </c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141"/>
      <c r="CA97" s="173"/>
      <c r="CB97" s="125"/>
      <c r="CC97" s="325"/>
    </row>
    <row r="98" spans="1:81" s="13" customFormat="1" ht="40.799999999999997">
      <c r="B98" s="326"/>
      <c r="C98" s="141"/>
      <c r="D98" s="327"/>
      <c r="E98" s="328"/>
      <c r="F98" s="349" t="s">
        <v>912</v>
      </c>
      <c r="G98" s="141"/>
      <c r="H98" s="330"/>
      <c r="I98" s="141"/>
      <c r="J98" s="141"/>
      <c r="K98" s="141"/>
      <c r="L98" s="136"/>
      <c r="M98" s="140"/>
      <c r="N98" s="141"/>
      <c r="O98" s="141"/>
      <c r="P98" s="141"/>
      <c r="Q98" s="141"/>
      <c r="R98" s="141"/>
      <c r="S98" s="141"/>
      <c r="T98" s="142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328"/>
      <c r="AU98" s="328"/>
      <c r="AV98" s="141"/>
      <c r="AW98" s="141"/>
      <c r="AX98" s="141"/>
      <c r="AY98" s="328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73"/>
      <c r="CB98" s="125"/>
      <c r="CC98" s="325"/>
    </row>
    <row r="99" spans="1:81" s="2" customFormat="1" ht="31.8" customHeight="1">
      <c r="A99" s="25"/>
      <c r="B99" s="322"/>
      <c r="C99" s="178" t="s">
        <v>185</v>
      </c>
      <c r="D99" s="178" t="s">
        <v>144</v>
      </c>
      <c r="E99" s="179" t="s">
        <v>429</v>
      </c>
      <c r="F99" s="180" t="s">
        <v>430</v>
      </c>
      <c r="G99" s="181" t="s">
        <v>182</v>
      </c>
      <c r="H99" s="182">
        <v>1200</v>
      </c>
      <c r="I99" s="183">
        <v>30</v>
      </c>
      <c r="J99" s="183">
        <f>ROUND(I99*H99,2)</f>
        <v>36000</v>
      </c>
      <c r="K99" s="180" t="s">
        <v>3</v>
      </c>
      <c r="L99" s="184"/>
      <c r="M99" s="185" t="s">
        <v>3</v>
      </c>
      <c r="N99" s="186" t="s">
        <v>45</v>
      </c>
      <c r="O99" s="187">
        <v>0</v>
      </c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339"/>
      <c r="AF99" s="340"/>
      <c r="AG99" s="340"/>
      <c r="AH99" s="340"/>
      <c r="AI99" s="340"/>
      <c r="AJ99" s="340"/>
      <c r="AK99" s="340"/>
      <c r="AL99" s="340"/>
      <c r="AM99" s="340"/>
      <c r="AN99" s="340"/>
      <c r="AO99" s="340"/>
      <c r="AP99" s="340"/>
      <c r="AQ99" s="340"/>
      <c r="AR99" s="341" t="s">
        <v>148</v>
      </c>
      <c r="AS99" s="340"/>
      <c r="AT99" s="341" t="s">
        <v>144</v>
      </c>
      <c r="AU99" s="341" t="s">
        <v>84</v>
      </c>
      <c r="AV99" s="340"/>
      <c r="AW99" s="340"/>
      <c r="AX99" s="340"/>
      <c r="AY99" s="342" t="s">
        <v>142</v>
      </c>
      <c r="AZ99" s="340"/>
      <c r="BA99" s="340"/>
      <c r="BB99" s="340"/>
      <c r="BC99" s="340"/>
      <c r="BD99" s="340"/>
      <c r="BE99" s="343">
        <f>IF(N99="základní",J99,0)</f>
        <v>36000</v>
      </c>
      <c r="BF99" s="343">
        <f>IF(N99="snížená",J99,0)</f>
        <v>0</v>
      </c>
      <c r="BG99" s="343">
        <f>IF(N99="zákl. přenesená",J99,0)</f>
        <v>0</v>
      </c>
      <c r="BH99" s="343">
        <f>IF(N99="sníž. přenesená",J99,0)</f>
        <v>0</v>
      </c>
      <c r="BI99" s="343">
        <f>IF(N99="nulová",J99,0)</f>
        <v>0</v>
      </c>
      <c r="BJ99" s="342" t="s">
        <v>21</v>
      </c>
      <c r="BK99" s="343">
        <f>ROUND(I99*H99,2)</f>
        <v>36000</v>
      </c>
      <c r="BL99" s="342" t="s">
        <v>148</v>
      </c>
      <c r="BM99" s="341" t="s">
        <v>431</v>
      </c>
      <c r="BN99" s="340"/>
      <c r="BO99" s="340"/>
      <c r="BP99" s="340"/>
      <c r="BQ99" s="340"/>
      <c r="BR99" s="340"/>
      <c r="BS99" s="340"/>
      <c r="BT99" s="340"/>
      <c r="BU99" s="340"/>
      <c r="BV99" s="340"/>
      <c r="BW99" s="340"/>
      <c r="BX99" s="340"/>
      <c r="BY99" s="340"/>
      <c r="BZ99" s="340"/>
      <c r="CA99" s="189">
        <f>+CA96</f>
        <v>530</v>
      </c>
      <c r="CB99" s="183">
        <f t="shared" si="1"/>
        <v>15900</v>
      </c>
      <c r="CC99" s="350" t="s">
        <v>906</v>
      </c>
    </row>
    <row r="100" spans="1:81" s="13" customFormat="1" ht="11.4">
      <c r="B100" s="326"/>
      <c r="C100" s="141"/>
      <c r="D100" s="327" t="s">
        <v>152</v>
      </c>
      <c r="E100" s="328" t="s">
        <v>3</v>
      </c>
      <c r="F100" s="329" t="s">
        <v>278</v>
      </c>
      <c r="G100" s="141"/>
      <c r="H100" s="330">
        <v>1200</v>
      </c>
      <c r="I100" s="141"/>
      <c r="J100" s="141"/>
      <c r="K100" s="141"/>
      <c r="L100" s="136"/>
      <c r="M100" s="140"/>
      <c r="N100" s="141"/>
      <c r="O100" s="141"/>
      <c r="P100" s="141"/>
      <c r="Q100" s="141"/>
      <c r="R100" s="141"/>
      <c r="S100" s="141"/>
      <c r="T100" s="142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328" t="s">
        <v>152</v>
      </c>
      <c r="AU100" s="328" t="s">
        <v>84</v>
      </c>
      <c r="AV100" s="141" t="s">
        <v>84</v>
      </c>
      <c r="AW100" s="141" t="s">
        <v>33</v>
      </c>
      <c r="AX100" s="141" t="s">
        <v>21</v>
      </c>
      <c r="AY100" s="328" t="s">
        <v>142</v>
      </c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73"/>
      <c r="CB100" s="125"/>
      <c r="CC100" s="325"/>
    </row>
    <row r="101" spans="1:81" s="2" customFormat="1" ht="21.75" customHeight="1">
      <c r="A101" s="25"/>
      <c r="B101" s="322"/>
      <c r="C101" s="120" t="s">
        <v>190</v>
      </c>
      <c r="D101" s="120" t="s">
        <v>144</v>
      </c>
      <c r="E101" s="121" t="s">
        <v>432</v>
      </c>
      <c r="F101" s="122" t="s">
        <v>433</v>
      </c>
      <c r="G101" s="123" t="s">
        <v>251</v>
      </c>
      <c r="H101" s="124">
        <v>170</v>
      </c>
      <c r="I101" s="125">
        <v>72</v>
      </c>
      <c r="J101" s="125">
        <f>ROUND(I101*H101,2)</f>
        <v>12240</v>
      </c>
      <c r="K101" s="122" t="s">
        <v>3</v>
      </c>
      <c r="L101" s="26"/>
      <c r="M101" s="126" t="s">
        <v>3</v>
      </c>
      <c r="N101" s="127" t="s">
        <v>45</v>
      </c>
      <c r="O101" s="128">
        <v>0</v>
      </c>
      <c r="P101" s="128">
        <f>O101*H101</f>
        <v>0</v>
      </c>
      <c r="Q101" s="128">
        <v>0</v>
      </c>
      <c r="R101" s="128">
        <f>Q101*H101</f>
        <v>0</v>
      </c>
      <c r="S101" s="128">
        <v>0</v>
      </c>
      <c r="T101" s="129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323" t="s">
        <v>148</v>
      </c>
      <c r="AS101" s="135"/>
      <c r="AT101" s="323" t="s">
        <v>144</v>
      </c>
      <c r="AU101" s="323" t="s">
        <v>84</v>
      </c>
      <c r="AV101" s="135"/>
      <c r="AW101" s="135"/>
      <c r="AX101" s="135"/>
      <c r="AY101" s="242" t="s">
        <v>142</v>
      </c>
      <c r="AZ101" s="135"/>
      <c r="BA101" s="135"/>
      <c r="BB101" s="135"/>
      <c r="BC101" s="135"/>
      <c r="BD101" s="135"/>
      <c r="BE101" s="324">
        <f>IF(N101="základní",J101,0)</f>
        <v>12240</v>
      </c>
      <c r="BF101" s="324">
        <f>IF(N101="snížená",J101,0)</f>
        <v>0</v>
      </c>
      <c r="BG101" s="324">
        <f>IF(N101="zákl. přenesená",J101,0)</f>
        <v>0</v>
      </c>
      <c r="BH101" s="324">
        <f>IF(N101="sníž. přenesená",J101,0)</f>
        <v>0</v>
      </c>
      <c r="BI101" s="324">
        <f>IF(N101="nulová",J101,0)</f>
        <v>0</v>
      </c>
      <c r="BJ101" s="242" t="s">
        <v>21</v>
      </c>
      <c r="BK101" s="324">
        <f>ROUND(I101*H101,2)</f>
        <v>12240</v>
      </c>
      <c r="BL101" s="242" t="s">
        <v>148</v>
      </c>
      <c r="BM101" s="323" t="s">
        <v>434</v>
      </c>
      <c r="BN101" s="135"/>
      <c r="BO101" s="135"/>
      <c r="BP101" s="135"/>
      <c r="BQ101" s="135"/>
      <c r="BR101" s="135"/>
      <c r="BS101" s="135"/>
      <c r="BT101" s="135"/>
      <c r="BU101" s="135"/>
      <c r="BV101" s="135"/>
      <c r="BW101" s="135"/>
      <c r="BX101" s="135"/>
      <c r="BY101" s="135"/>
      <c r="BZ101" s="135"/>
      <c r="CA101" s="173">
        <f t="shared" si="0"/>
        <v>170</v>
      </c>
      <c r="CB101" s="125">
        <f t="shared" si="1"/>
        <v>12240</v>
      </c>
      <c r="CC101" s="325" t="s">
        <v>906</v>
      </c>
    </row>
    <row r="102" spans="1:81" s="2" customFormat="1" ht="29.4" customHeight="1">
      <c r="A102" s="25"/>
      <c r="B102" s="322"/>
      <c r="C102" s="178" t="s">
        <v>26</v>
      </c>
      <c r="D102" s="178" t="s">
        <v>144</v>
      </c>
      <c r="E102" s="179" t="s">
        <v>435</v>
      </c>
      <c r="F102" s="180" t="s">
        <v>436</v>
      </c>
      <c r="G102" s="181" t="s">
        <v>182</v>
      </c>
      <c r="H102" s="182">
        <v>980</v>
      </c>
      <c r="I102" s="183">
        <v>440</v>
      </c>
      <c r="J102" s="183">
        <f>ROUND(I102*H102,2)</f>
        <v>431200</v>
      </c>
      <c r="K102" s="180" t="s">
        <v>3</v>
      </c>
      <c r="L102" s="184"/>
      <c r="M102" s="185" t="s">
        <v>3</v>
      </c>
      <c r="N102" s="186" t="s">
        <v>45</v>
      </c>
      <c r="O102" s="187">
        <v>0</v>
      </c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8">
        <f>S102*H102</f>
        <v>0</v>
      </c>
      <c r="U102" s="339"/>
      <c r="V102" s="339"/>
      <c r="W102" s="339"/>
      <c r="X102" s="339"/>
      <c r="Y102" s="339"/>
      <c r="Z102" s="339"/>
      <c r="AA102" s="339"/>
      <c r="AB102" s="339"/>
      <c r="AC102" s="339"/>
      <c r="AD102" s="339"/>
      <c r="AE102" s="339"/>
      <c r="AF102" s="340"/>
      <c r="AG102" s="340"/>
      <c r="AH102" s="340"/>
      <c r="AI102" s="340"/>
      <c r="AJ102" s="340"/>
      <c r="AK102" s="340"/>
      <c r="AL102" s="340"/>
      <c r="AM102" s="340"/>
      <c r="AN102" s="340"/>
      <c r="AO102" s="340"/>
      <c r="AP102" s="340"/>
      <c r="AQ102" s="340"/>
      <c r="AR102" s="341" t="s">
        <v>148</v>
      </c>
      <c r="AS102" s="340"/>
      <c r="AT102" s="341" t="s">
        <v>144</v>
      </c>
      <c r="AU102" s="341" t="s">
        <v>84</v>
      </c>
      <c r="AV102" s="340"/>
      <c r="AW102" s="340"/>
      <c r="AX102" s="340"/>
      <c r="AY102" s="342" t="s">
        <v>142</v>
      </c>
      <c r="AZ102" s="340"/>
      <c r="BA102" s="340"/>
      <c r="BB102" s="340"/>
      <c r="BC102" s="340"/>
      <c r="BD102" s="340"/>
      <c r="BE102" s="343">
        <f>IF(N102="základní",J102,0)</f>
        <v>431200</v>
      </c>
      <c r="BF102" s="343">
        <f>IF(N102="snížená",J102,0)</f>
        <v>0</v>
      </c>
      <c r="BG102" s="343">
        <f>IF(N102="zákl. přenesená",J102,0)</f>
        <v>0</v>
      </c>
      <c r="BH102" s="343">
        <f>IF(N102="sníž. přenesená",J102,0)</f>
        <v>0</v>
      </c>
      <c r="BI102" s="343">
        <f>IF(N102="nulová",J102,0)</f>
        <v>0</v>
      </c>
      <c r="BJ102" s="342" t="s">
        <v>21</v>
      </c>
      <c r="BK102" s="343">
        <f>ROUND(I102*H102,2)</f>
        <v>431200</v>
      </c>
      <c r="BL102" s="342" t="s">
        <v>148</v>
      </c>
      <c r="BM102" s="341" t="s">
        <v>437</v>
      </c>
      <c r="BN102" s="340"/>
      <c r="BO102" s="340"/>
      <c r="BP102" s="340"/>
      <c r="BQ102" s="340"/>
      <c r="BR102" s="340"/>
      <c r="BS102" s="340"/>
      <c r="BT102" s="340"/>
      <c r="BU102" s="340"/>
      <c r="BV102" s="340"/>
      <c r="BW102" s="340"/>
      <c r="BX102" s="340"/>
      <c r="BY102" s="340"/>
      <c r="BZ102" s="340"/>
      <c r="CA102" s="189">
        <f>+CA96</f>
        <v>530</v>
      </c>
      <c r="CB102" s="183">
        <f t="shared" si="1"/>
        <v>233200</v>
      </c>
      <c r="CC102" s="350" t="s">
        <v>906</v>
      </c>
    </row>
    <row r="103" spans="1:81" s="2" customFormat="1" ht="21.75" customHeight="1">
      <c r="A103" s="25"/>
      <c r="B103" s="322"/>
      <c r="C103" s="120" t="s">
        <v>202</v>
      </c>
      <c r="D103" s="120" t="s">
        <v>144</v>
      </c>
      <c r="E103" s="121" t="s">
        <v>186</v>
      </c>
      <c r="F103" s="122" t="s">
        <v>438</v>
      </c>
      <c r="G103" s="123" t="s">
        <v>182</v>
      </c>
      <c r="H103" s="124">
        <v>1200</v>
      </c>
      <c r="I103" s="125">
        <v>66</v>
      </c>
      <c r="J103" s="125">
        <f>ROUND(I103*H103,2)</f>
        <v>79200</v>
      </c>
      <c r="K103" s="122" t="s">
        <v>3</v>
      </c>
      <c r="L103" s="26"/>
      <c r="M103" s="126" t="s">
        <v>3</v>
      </c>
      <c r="N103" s="127" t="s">
        <v>45</v>
      </c>
      <c r="O103" s="128">
        <v>0</v>
      </c>
      <c r="P103" s="128">
        <f>O103*H103</f>
        <v>0</v>
      </c>
      <c r="Q103" s="128">
        <v>0</v>
      </c>
      <c r="R103" s="128">
        <f>Q103*H103</f>
        <v>0</v>
      </c>
      <c r="S103" s="128">
        <v>0</v>
      </c>
      <c r="T103" s="129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323" t="s">
        <v>148</v>
      </c>
      <c r="AS103" s="135"/>
      <c r="AT103" s="323" t="s">
        <v>144</v>
      </c>
      <c r="AU103" s="323" t="s">
        <v>84</v>
      </c>
      <c r="AV103" s="135"/>
      <c r="AW103" s="135"/>
      <c r="AX103" s="135"/>
      <c r="AY103" s="242" t="s">
        <v>142</v>
      </c>
      <c r="AZ103" s="135"/>
      <c r="BA103" s="135"/>
      <c r="BB103" s="135"/>
      <c r="BC103" s="135"/>
      <c r="BD103" s="135"/>
      <c r="BE103" s="324">
        <f>IF(N103="základní",J103,0)</f>
        <v>79200</v>
      </c>
      <c r="BF103" s="324">
        <f>IF(N103="snížená",J103,0)</f>
        <v>0</v>
      </c>
      <c r="BG103" s="324">
        <f>IF(N103="zákl. přenesená",J103,0)</f>
        <v>0</v>
      </c>
      <c r="BH103" s="324">
        <f>IF(N103="sníž. přenesená",J103,0)</f>
        <v>0</v>
      </c>
      <c r="BI103" s="324">
        <f>IF(N103="nulová",J103,0)</f>
        <v>0</v>
      </c>
      <c r="BJ103" s="242" t="s">
        <v>21</v>
      </c>
      <c r="BK103" s="324">
        <f>ROUND(I103*H103,2)</f>
        <v>79200</v>
      </c>
      <c r="BL103" s="242" t="s">
        <v>148</v>
      </c>
      <c r="BM103" s="323" t="s">
        <v>439</v>
      </c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BY103" s="135"/>
      <c r="BZ103" s="135"/>
      <c r="CA103" s="173">
        <f t="shared" si="0"/>
        <v>1200</v>
      </c>
      <c r="CB103" s="125">
        <f t="shared" si="1"/>
        <v>79200</v>
      </c>
      <c r="CC103" s="325" t="s">
        <v>906</v>
      </c>
    </row>
    <row r="104" spans="1:81" s="13" customFormat="1" ht="11.4">
      <c r="B104" s="326"/>
      <c r="C104" s="141"/>
      <c r="D104" s="327" t="s">
        <v>152</v>
      </c>
      <c r="E104" s="328" t="s">
        <v>3</v>
      </c>
      <c r="F104" s="329" t="s">
        <v>278</v>
      </c>
      <c r="G104" s="141"/>
      <c r="H104" s="330">
        <v>1200</v>
      </c>
      <c r="I104" s="141"/>
      <c r="J104" s="141"/>
      <c r="K104" s="141"/>
      <c r="L104" s="136"/>
      <c r="M104" s="140"/>
      <c r="N104" s="141"/>
      <c r="O104" s="141"/>
      <c r="P104" s="141"/>
      <c r="Q104" s="141"/>
      <c r="R104" s="141"/>
      <c r="S104" s="141"/>
      <c r="T104" s="142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328" t="s">
        <v>152</v>
      </c>
      <c r="AU104" s="328" t="s">
        <v>84</v>
      </c>
      <c r="AV104" s="141" t="s">
        <v>84</v>
      </c>
      <c r="AW104" s="141" t="s">
        <v>33</v>
      </c>
      <c r="AX104" s="141" t="s">
        <v>21</v>
      </c>
      <c r="AY104" s="328" t="s">
        <v>142</v>
      </c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  <c r="BX104" s="141"/>
      <c r="BY104" s="141"/>
      <c r="BZ104" s="141"/>
      <c r="CA104" s="173"/>
      <c r="CB104" s="125"/>
      <c r="CC104" s="325"/>
    </row>
    <row r="105" spans="1:81" s="2" customFormat="1" ht="49.2" customHeight="1">
      <c r="A105" s="25"/>
      <c r="B105" s="322"/>
      <c r="C105" s="120" t="s">
        <v>207</v>
      </c>
      <c r="D105" s="120" t="s">
        <v>144</v>
      </c>
      <c r="E105" s="121" t="s">
        <v>440</v>
      </c>
      <c r="F105" s="122" t="s">
        <v>441</v>
      </c>
      <c r="G105" s="123" t="s">
        <v>182</v>
      </c>
      <c r="H105" s="124">
        <v>1200</v>
      </c>
      <c r="I105" s="125">
        <v>48</v>
      </c>
      <c r="J105" s="125">
        <f>ROUND(I105*H105,2)</f>
        <v>57600</v>
      </c>
      <c r="K105" s="122" t="s">
        <v>3</v>
      </c>
      <c r="L105" s="26"/>
      <c r="M105" s="126" t="s">
        <v>3</v>
      </c>
      <c r="N105" s="127" t="s">
        <v>45</v>
      </c>
      <c r="O105" s="128">
        <v>0</v>
      </c>
      <c r="P105" s="128">
        <f>O105*H105</f>
        <v>0</v>
      </c>
      <c r="Q105" s="128">
        <v>0</v>
      </c>
      <c r="R105" s="128">
        <f>Q105*H105</f>
        <v>0</v>
      </c>
      <c r="S105" s="128">
        <v>0</v>
      </c>
      <c r="T105" s="129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323" t="s">
        <v>148</v>
      </c>
      <c r="AS105" s="135"/>
      <c r="AT105" s="323" t="s">
        <v>144</v>
      </c>
      <c r="AU105" s="323" t="s">
        <v>84</v>
      </c>
      <c r="AV105" s="135"/>
      <c r="AW105" s="135"/>
      <c r="AX105" s="135"/>
      <c r="AY105" s="242" t="s">
        <v>142</v>
      </c>
      <c r="AZ105" s="135"/>
      <c r="BA105" s="135"/>
      <c r="BB105" s="135"/>
      <c r="BC105" s="135"/>
      <c r="BD105" s="135"/>
      <c r="BE105" s="324">
        <f>IF(N105="základní",J105,0)</f>
        <v>57600</v>
      </c>
      <c r="BF105" s="324">
        <f>IF(N105="snížená",J105,0)</f>
        <v>0</v>
      </c>
      <c r="BG105" s="324">
        <f>IF(N105="zákl. přenesená",J105,0)</f>
        <v>0</v>
      </c>
      <c r="BH105" s="324">
        <f>IF(N105="sníž. přenesená",J105,0)</f>
        <v>0</v>
      </c>
      <c r="BI105" s="324">
        <f>IF(N105="nulová",J105,0)</f>
        <v>0</v>
      </c>
      <c r="BJ105" s="242" t="s">
        <v>21</v>
      </c>
      <c r="BK105" s="324">
        <f>ROUND(I105*H105,2)</f>
        <v>57600</v>
      </c>
      <c r="BL105" s="242" t="s">
        <v>148</v>
      </c>
      <c r="BM105" s="323" t="s">
        <v>442</v>
      </c>
      <c r="BN105" s="135"/>
      <c r="BO105" s="135"/>
      <c r="BP105" s="135"/>
      <c r="BQ105" s="135"/>
      <c r="BR105" s="135"/>
      <c r="BS105" s="135"/>
      <c r="BT105" s="135"/>
      <c r="BU105" s="135"/>
      <c r="BV105" s="135"/>
      <c r="BW105" s="135"/>
      <c r="BX105" s="135"/>
      <c r="BY105" s="135"/>
      <c r="BZ105" s="135"/>
      <c r="CA105" s="173">
        <f t="shared" si="0"/>
        <v>1200</v>
      </c>
      <c r="CB105" s="125">
        <f t="shared" si="1"/>
        <v>57600</v>
      </c>
      <c r="CC105" s="344" t="s">
        <v>914</v>
      </c>
    </row>
    <row r="106" spans="1:81" s="2" customFormat="1" ht="44.4" customHeight="1">
      <c r="A106" s="25"/>
      <c r="B106" s="322"/>
      <c r="C106" s="120"/>
      <c r="D106" s="120"/>
      <c r="E106" s="121"/>
      <c r="F106" s="349" t="s">
        <v>913</v>
      </c>
      <c r="G106" s="123"/>
      <c r="H106" s="124"/>
      <c r="I106" s="125"/>
      <c r="J106" s="125"/>
      <c r="K106" s="122"/>
      <c r="L106" s="26"/>
      <c r="M106" s="126"/>
      <c r="N106" s="127"/>
      <c r="O106" s="128"/>
      <c r="P106" s="128"/>
      <c r="Q106" s="128"/>
      <c r="R106" s="128"/>
      <c r="S106" s="128"/>
      <c r="T106" s="129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323"/>
      <c r="AS106" s="135"/>
      <c r="AT106" s="323"/>
      <c r="AU106" s="323"/>
      <c r="AV106" s="135"/>
      <c r="AW106" s="135"/>
      <c r="AX106" s="135"/>
      <c r="AY106" s="242"/>
      <c r="AZ106" s="135"/>
      <c r="BA106" s="135"/>
      <c r="BB106" s="135"/>
      <c r="BC106" s="135"/>
      <c r="BD106" s="135"/>
      <c r="BE106" s="324"/>
      <c r="BF106" s="324"/>
      <c r="BG106" s="324"/>
      <c r="BH106" s="324"/>
      <c r="BI106" s="324"/>
      <c r="BJ106" s="242"/>
      <c r="BK106" s="324"/>
      <c r="BL106" s="242"/>
      <c r="BM106" s="323"/>
      <c r="BN106" s="135"/>
      <c r="BO106" s="135"/>
      <c r="BP106" s="135"/>
      <c r="BQ106" s="135"/>
      <c r="BR106" s="135"/>
      <c r="BS106" s="135"/>
      <c r="BT106" s="135"/>
      <c r="BU106" s="135"/>
      <c r="BV106" s="135"/>
      <c r="BW106" s="135"/>
      <c r="BX106" s="135"/>
      <c r="BY106" s="135"/>
      <c r="BZ106" s="135"/>
      <c r="CA106" s="173">
        <f t="shared" si="0"/>
        <v>0</v>
      </c>
      <c r="CB106" s="125">
        <f t="shared" si="1"/>
        <v>0</v>
      </c>
      <c r="CC106" s="325"/>
    </row>
    <row r="107" spans="1:81" s="2" customFormat="1" ht="26.4" customHeight="1">
      <c r="A107" s="25"/>
      <c r="B107" s="322"/>
      <c r="C107" s="208" t="s">
        <v>917</v>
      </c>
      <c r="D107" s="208" t="s">
        <v>195</v>
      </c>
      <c r="E107" s="209" t="s">
        <v>918</v>
      </c>
      <c r="F107" s="210" t="s">
        <v>919</v>
      </c>
      <c r="G107" s="211" t="s">
        <v>198</v>
      </c>
      <c r="H107" s="212">
        <v>0</v>
      </c>
      <c r="I107" s="213">
        <v>410</v>
      </c>
      <c r="J107" s="213">
        <v>0</v>
      </c>
      <c r="K107" s="210"/>
      <c r="L107" s="214"/>
      <c r="M107" s="215"/>
      <c r="N107" s="216"/>
      <c r="O107" s="217"/>
      <c r="P107" s="217"/>
      <c r="Q107" s="217"/>
      <c r="R107" s="217"/>
      <c r="S107" s="217"/>
      <c r="T107" s="218"/>
      <c r="U107" s="351"/>
      <c r="V107" s="351"/>
      <c r="W107" s="351"/>
      <c r="X107" s="351"/>
      <c r="Y107" s="351"/>
      <c r="Z107" s="351"/>
      <c r="AA107" s="351"/>
      <c r="AB107" s="351"/>
      <c r="AC107" s="351"/>
      <c r="AD107" s="351"/>
      <c r="AE107" s="351"/>
      <c r="AF107" s="352"/>
      <c r="AG107" s="352"/>
      <c r="AH107" s="352"/>
      <c r="AI107" s="352"/>
      <c r="AJ107" s="352"/>
      <c r="AK107" s="352"/>
      <c r="AL107" s="352"/>
      <c r="AM107" s="352"/>
      <c r="AN107" s="352"/>
      <c r="AO107" s="352"/>
      <c r="AP107" s="352"/>
      <c r="AQ107" s="352"/>
      <c r="AR107" s="353"/>
      <c r="AS107" s="352"/>
      <c r="AT107" s="353"/>
      <c r="AU107" s="353"/>
      <c r="AV107" s="352"/>
      <c r="AW107" s="352"/>
      <c r="AX107" s="352"/>
      <c r="AY107" s="354"/>
      <c r="AZ107" s="352"/>
      <c r="BA107" s="352"/>
      <c r="BB107" s="352"/>
      <c r="BC107" s="352"/>
      <c r="BD107" s="352"/>
      <c r="BE107" s="355"/>
      <c r="BF107" s="355"/>
      <c r="BG107" s="355"/>
      <c r="BH107" s="355"/>
      <c r="BI107" s="355"/>
      <c r="BJ107" s="354"/>
      <c r="BK107" s="355"/>
      <c r="BL107" s="354"/>
      <c r="BM107" s="353"/>
      <c r="BN107" s="352"/>
      <c r="BO107" s="352"/>
      <c r="BP107" s="352"/>
      <c r="BQ107" s="352"/>
      <c r="BR107" s="352"/>
      <c r="BS107" s="352"/>
      <c r="BT107" s="352"/>
      <c r="BU107" s="352"/>
      <c r="BV107" s="352"/>
      <c r="BW107" s="352"/>
      <c r="BX107" s="352"/>
      <c r="BY107" s="352"/>
      <c r="BZ107" s="352"/>
      <c r="CA107" s="219">
        <v>930</v>
      </c>
      <c r="CB107" s="213">
        <f t="shared" si="1"/>
        <v>381300</v>
      </c>
      <c r="CC107" s="356" t="s">
        <v>924</v>
      </c>
    </row>
    <row r="108" spans="1:81" s="2" customFormat="1" ht="27.6" customHeight="1">
      <c r="A108" s="25"/>
      <c r="B108" s="322"/>
      <c r="C108" s="120"/>
      <c r="D108" s="120"/>
      <c r="E108" s="121"/>
      <c r="F108" s="357" t="s">
        <v>920</v>
      </c>
      <c r="G108" s="123"/>
      <c r="H108" s="124"/>
      <c r="I108" s="125"/>
      <c r="J108" s="125"/>
      <c r="K108" s="122"/>
      <c r="L108" s="26"/>
      <c r="M108" s="126"/>
      <c r="N108" s="127"/>
      <c r="O108" s="128"/>
      <c r="P108" s="128"/>
      <c r="Q108" s="128"/>
      <c r="R108" s="128"/>
      <c r="S108" s="128"/>
      <c r="T108" s="129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323"/>
      <c r="AS108" s="135"/>
      <c r="AT108" s="323"/>
      <c r="AU108" s="323"/>
      <c r="AV108" s="135"/>
      <c r="AW108" s="135"/>
      <c r="AX108" s="135"/>
      <c r="AY108" s="242"/>
      <c r="AZ108" s="135"/>
      <c r="BA108" s="135"/>
      <c r="BB108" s="135"/>
      <c r="BC108" s="135"/>
      <c r="BD108" s="135"/>
      <c r="BE108" s="324"/>
      <c r="BF108" s="324"/>
      <c r="BG108" s="324"/>
      <c r="BH108" s="324"/>
      <c r="BI108" s="324"/>
      <c r="BJ108" s="242"/>
      <c r="BK108" s="324"/>
      <c r="BL108" s="242"/>
      <c r="BM108" s="323"/>
      <c r="BN108" s="135"/>
      <c r="BO108" s="135"/>
      <c r="BP108" s="135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135"/>
      <c r="CA108" s="173"/>
      <c r="CB108" s="125"/>
      <c r="CC108" s="325"/>
    </row>
    <row r="109" spans="1:81" s="2" customFormat="1" ht="20.399999999999999" customHeight="1">
      <c r="A109" s="25"/>
      <c r="B109" s="322"/>
      <c r="C109" s="208" t="s">
        <v>921</v>
      </c>
      <c r="D109" s="208" t="s">
        <v>195</v>
      </c>
      <c r="E109" s="209" t="s">
        <v>922</v>
      </c>
      <c r="F109" s="210" t="s">
        <v>923</v>
      </c>
      <c r="G109" s="211" t="s">
        <v>198</v>
      </c>
      <c r="H109" s="212">
        <v>0</v>
      </c>
      <c r="I109" s="213">
        <v>160</v>
      </c>
      <c r="J109" s="213">
        <v>0</v>
      </c>
      <c r="K109" s="210"/>
      <c r="L109" s="214"/>
      <c r="M109" s="215"/>
      <c r="N109" s="216"/>
      <c r="O109" s="217"/>
      <c r="P109" s="217"/>
      <c r="Q109" s="217"/>
      <c r="R109" s="217"/>
      <c r="S109" s="217"/>
      <c r="T109" s="218"/>
      <c r="U109" s="351"/>
      <c r="V109" s="351"/>
      <c r="W109" s="351"/>
      <c r="X109" s="351"/>
      <c r="Y109" s="351"/>
      <c r="Z109" s="351"/>
      <c r="AA109" s="351"/>
      <c r="AB109" s="351"/>
      <c r="AC109" s="351"/>
      <c r="AD109" s="351"/>
      <c r="AE109" s="351"/>
      <c r="AF109" s="352"/>
      <c r="AG109" s="352"/>
      <c r="AH109" s="352"/>
      <c r="AI109" s="352"/>
      <c r="AJ109" s="352"/>
      <c r="AK109" s="352"/>
      <c r="AL109" s="352"/>
      <c r="AM109" s="352"/>
      <c r="AN109" s="352"/>
      <c r="AO109" s="352"/>
      <c r="AP109" s="352"/>
      <c r="AQ109" s="352"/>
      <c r="AR109" s="353"/>
      <c r="AS109" s="352"/>
      <c r="AT109" s="353"/>
      <c r="AU109" s="353"/>
      <c r="AV109" s="352"/>
      <c r="AW109" s="352"/>
      <c r="AX109" s="352"/>
      <c r="AY109" s="354"/>
      <c r="AZ109" s="352"/>
      <c r="BA109" s="352"/>
      <c r="BB109" s="352"/>
      <c r="BC109" s="352"/>
      <c r="BD109" s="352"/>
      <c r="BE109" s="355"/>
      <c r="BF109" s="355"/>
      <c r="BG109" s="355"/>
      <c r="BH109" s="355"/>
      <c r="BI109" s="355"/>
      <c r="BJ109" s="354"/>
      <c r="BK109" s="355"/>
      <c r="BL109" s="354"/>
      <c r="BM109" s="353"/>
      <c r="BN109" s="352"/>
      <c r="BO109" s="352"/>
      <c r="BP109" s="352"/>
      <c r="BQ109" s="352"/>
      <c r="BR109" s="352"/>
      <c r="BS109" s="352"/>
      <c r="BT109" s="352"/>
      <c r="BU109" s="352"/>
      <c r="BV109" s="352"/>
      <c r="BW109" s="352"/>
      <c r="BX109" s="352"/>
      <c r="BY109" s="352"/>
      <c r="BZ109" s="352"/>
      <c r="CA109" s="219">
        <f>+CA107</f>
        <v>930</v>
      </c>
      <c r="CB109" s="213">
        <f t="shared" si="1"/>
        <v>148800</v>
      </c>
      <c r="CC109" s="356" t="s">
        <v>924</v>
      </c>
    </row>
    <row r="110" spans="1:81" s="2" customFormat="1" ht="21.75" customHeight="1">
      <c r="A110" s="25"/>
      <c r="B110" s="322"/>
      <c r="C110" s="120" t="s">
        <v>213</v>
      </c>
      <c r="D110" s="120" t="s">
        <v>144</v>
      </c>
      <c r="E110" s="121" t="s">
        <v>443</v>
      </c>
      <c r="F110" s="122" t="s">
        <v>444</v>
      </c>
      <c r="G110" s="123" t="s">
        <v>182</v>
      </c>
      <c r="H110" s="124">
        <v>1200</v>
      </c>
      <c r="I110" s="125">
        <v>76</v>
      </c>
      <c r="J110" s="125">
        <f>ROUND(I110*H110,2)</f>
        <v>91200</v>
      </c>
      <c r="K110" s="122" t="s">
        <v>3</v>
      </c>
      <c r="L110" s="26"/>
      <c r="M110" s="126" t="s">
        <v>3</v>
      </c>
      <c r="N110" s="127" t="s">
        <v>45</v>
      </c>
      <c r="O110" s="128">
        <v>0</v>
      </c>
      <c r="P110" s="128">
        <f>O110*H110</f>
        <v>0</v>
      </c>
      <c r="Q110" s="128">
        <v>0</v>
      </c>
      <c r="R110" s="128">
        <f>Q110*H110</f>
        <v>0</v>
      </c>
      <c r="S110" s="128">
        <v>0</v>
      </c>
      <c r="T110" s="129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323" t="s">
        <v>148</v>
      </c>
      <c r="AS110" s="135"/>
      <c r="AT110" s="323" t="s">
        <v>144</v>
      </c>
      <c r="AU110" s="323" t="s">
        <v>84</v>
      </c>
      <c r="AV110" s="135"/>
      <c r="AW110" s="135"/>
      <c r="AX110" s="135"/>
      <c r="AY110" s="242" t="s">
        <v>142</v>
      </c>
      <c r="AZ110" s="135"/>
      <c r="BA110" s="135"/>
      <c r="BB110" s="135"/>
      <c r="BC110" s="135"/>
      <c r="BD110" s="135"/>
      <c r="BE110" s="324">
        <f>IF(N110="základní",J110,0)</f>
        <v>91200</v>
      </c>
      <c r="BF110" s="324">
        <f>IF(N110="snížená",J110,0)</f>
        <v>0</v>
      </c>
      <c r="BG110" s="324">
        <f>IF(N110="zákl. přenesená",J110,0)</f>
        <v>0</v>
      </c>
      <c r="BH110" s="324">
        <f>IF(N110="sníž. přenesená",J110,0)</f>
        <v>0</v>
      </c>
      <c r="BI110" s="324">
        <f>IF(N110="nulová",J110,0)</f>
        <v>0</v>
      </c>
      <c r="BJ110" s="242" t="s">
        <v>21</v>
      </c>
      <c r="BK110" s="324">
        <f>ROUND(I110*H110,2)</f>
        <v>91200</v>
      </c>
      <c r="BL110" s="242" t="s">
        <v>148</v>
      </c>
      <c r="BM110" s="323" t="s">
        <v>445</v>
      </c>
      <c r="BN110" s="135"/>
      <c r="BO110" s="135"/>
      <c r="BP110" s="135"/>
      <c r="BQ110" s="135"/>
      <c r="BR110" s="135"/>
      <c r="BS110" s="135"/>
      <c r="BT110" s="135"/>
      <c r="BU110" s="135"/>
      <c r="BV110" s="135"/>
      <c r="BW110" s="135"/>
      <c r="BX110" s="135"/>
      <c r="BY110" s="135"/>
      <c r="BZ110" s="135"/>
      <c r="CA110" s="173">
        <f t="shared" si="0"/>
        <v>1200</v>
      </c>
      <c r="CB110" s="125">
        <f t="shared" si="1"/>
        <v>91200</v>
      </c>
      <c r="CC110" s="325" t="s">
        <v>906</v>
      </c>
    </row>
    <row r="111" spans="1:81" s="2" customFormat="1" ht="21.75" customHeight="1">
      <c r="A111" s="25"/>
      <c r="B111" s="322"/>
      <c r="C111" s="120" t="s">
        <v>218</v>
      </c>
      <c r="D111" s="120" t="s">
        <v>144</v>
      </c>
      <c r="E111" s="121" t="s">
        <v>446</v>
      </c>
      <c r="F111" s="122" t="s">
        <v>447</v>
      </c>
      <c r="G111" s="123" t="s">
        <v>156</v>
      </c>
      <c r="H111" s="124">
        <v>156</v>
      </c>
      <c r="I111" s="125">
        <v>9</v>
      </c>
      <c r="J111" s="125">
        <f>ROUND(I111*H111,2)</f>
        <v>1404</v>
      </c>
      <c r="K111" s="122" t="s">
        <v>3</v>
      </c>
      <c r="L111" s="26"/>
      <c r="M111" s="126" t="s">
        <v>3</v>
      </c>
      <c r="N111" s="127" t="s">
        <v>45</v>
      </c>
      <c r="O111" s="128">
        <v>0</v>
      </c>
      <c r="P111" s="128">
        <f>O111*H111</f>
        <v>0</v>
      </c>
      <c r="Q111" s="128">
        <v>0</v>
      </c>
      <c r="R111" s="128">
        <f>Q111*H111</f>
        <v>0</v>
      </c>
      <c r="S111" s="128">
        <v>0</v>
      </c>
      <c r="T111" s="129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323" t="s">
        <v>148</v>
      </c>
      <c r="AS111" s="135"/>
      <c r="AT111" s="323" t="s">
        <v>144</v>
      </c>
      <c r="AU111" s="323" t="s">
        <v>84</v>
      </c>
      <c r="AV111" s="135"/>
      <c r="AW111" s="135"/>
      <c r="AX111" s="135"/>
      <c r="AY111" s="242" t="s">
        <v>142</v>
      </c>
      <c r="AZ111" s="135"/>
      <c r="BA111" s="135"/>
      <c r="BB111" s="135"/>
      <c r="BC111" s="135"/>
      <c r="BD111" s="135"/>
      <c r="BE111" s="324">
        <f>IF(N111="základní",J111,0)</f>
        <v>1404</v>
      </c>
      <c r="BF111" s="324">
        <f>IF(N111="snížená",J111,0)</f>
        <v>0</v>
      </c>
      <c r="BG111" s="324">
        <f>IF(N111="zákl. přenesená",J111,0)</f>
        <v>0</v>
      </c>
      <c r="BH111" s="324">
        <f>IF(N111="sníž. přenesená",J111,0)</f>
        <v>0</v>
      </c>
      <c r="BI111" s="324">
        <f>IF(N111="nulová",J111,0)</f>
        <v>0</v>
      </c>
      <c r="BJ111" s="242" t="s">
        <v>21</v>
      </c>
      <c r="BK111" s="324">
        <f>ROUND(I111*H111,2)</f>
        <v>1404</v>
      </c>
      <c r="BL111" s="242" t="s">
        <v>148</v>
      </c>
      <c r="BM111" s="323" t="s">
        <v>448</v>
      </c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  <c r="BY111" s="135"/>
      <c r="BZ111" s="135"/>
      <c r="CA111" s="173">
        <f t="shared" si="0"/>
        <v>156</v>
      </c>
      <c r="CB111" s="125">
        <f t="shared" si="1"/>
        <v>1404</v>
      </c>
      <c r="CC111" s="331" t="s">
        <v>906</v>
      </c>
    </row>
    <row r="112" spans="1:81" s="13" customFormat="1" ht="11.4">
      <c r="B112" s="326"/>
      <c r="C112" s="141"/>
      <c r="D112" s="327" t="s">
        <v>152</v>
      </c>
      <c r="E112" s="328" t="s">
        <v>3</v>
      </c>
      <c r="F112" s="329" t="s">
        <v>449</v>
      </c>
      <c r="G112" s="141"/>
      <c r="H112" s="330">
        <v>156</v>
      </c>
      <c r="I112" s="141"/>
      <c r="J112" s="141"/>
      <c r="K112" s="141"/>
      <c r="L112" s="136"/>
      <c r="M112" s="140"/>
      <c r="N112" s="141"/>
      <c r="O112" s="141"/>
      <c r="P112" s="141"/>
      <c r="Q112" s="141"/>
      <c r="R112" s="141"/>
      <c r="S112" s="141"/>
      <c r="T112" s="142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328" t="s">
        <v>152</v>
      </c>
      <c r="AU112" s="328" t="s">
        <v>84</v>
      </c>
      <c r="AV112" s="141" t="s">
        <v>84</v>
      </c>
      <c r="AW112" s="141" t="s">
        <v>33</v>
      </c>
      <c r="AX112" s="141" t="s">
        <v>21</v>
      </c>
      <c r="AY112" s="328" t="s">
        <v>142</v>
      </c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141"/>
      <c r="BZ112" s="141"/>
      <c r="CA112" s="176"/>
      <c r="CB112" s="177"/>
      <c r="CC112" s="338"/>
    </row>
    <row r="113" spans="1:81" s="12" customFormat="1" ht="22.8" customHeight="1">
      <c r="B113" s="313"/>
      <c r="C113" s="112"/>
      <c r="D113" s="314" t="s">
        <v>73</v>
      </c>
      <c r="E113" s="320" t="s">
        <v>169</v>
      </c>
      <c r="F113" s="320" t="s">
        <v>450</v>
      </c>
      <c r="G113" s="112"/>
      <c r="H113" s="112"/>
      <c r="I113" s="112"/>
      <c r="J113" s="321">
        <f>BK113</f>
        <v>47360</v>
      </c>
      <c r="K113" s="112"/>
      <c r="L113" s="107"/>
      <c r="M113" s="111"/>
      <c r="N113" s="112"/>
      <c r="O113" s="112"/>
      <c r="P113" s="113">
        <f>SUM(P114:P116)</f>
        <v>0</v>
      </c>
      <c r="Q113" s="112"/>
      <c r="R113" s="113">
        <f>SUM(R114:R116)</f>
        <v>118.65600000000001</v>
      </c>
      <c r="S113" s="112"/>
      <c r="T113" s="114">
        <f>SUM(T114:T116)</f>
        <v>0</v>
      </c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314" t="s">
        <v>21</v>
      </c>
      <c r="AS113" s="112"/>
      <c r="AT113" s="317" t="s">
        <v>73</v>
      </c>
      <c r="AU113" s="317" t="s">
        <v>21</v>
      </c>
      <c r="AV113" s="112"/>
      <c r="AW113" s="112"/>
      <c r="AX113" s="112"/>
      <c r="AY113" s="314" t="s">
        <v>142</v>
      </c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318">
        <f>SUM(BK114:BK116)</f>
        <v>47360</v>
      </c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76"/>
      <c r="CB113" s="177"/>
      <c r="CC113" s="338"/>
    </row>
    <row r="114" spans="1:81" s="2" customFormat="1" ht="39" customHeight="1">
      <c r="A114" s="25"/>
      <c r="B114" s="322"/>
      <c r="C114" s="120" t="s">
        <v>9</v>
      </c>
      <c r="D114" s="120" t="s">
        <v>144</v>
      </c>
      <c r="E114" s="121" t="s">
        <v>451</v>
      </c>
      <c r="F114" s="122" t="s">
        <v>452</v>
      </c>
      <c r="G114" s="123" t="s">
        <v>156</v>
      </c>
      <c r="H114" s="124">
        <v>320</v>
      </c>
      <c r="I114" s="125">
        <v>148</v>
      </c>
      <c r="J114" s="125">
        <f>ROUND(I114*H114,2)</f>
        <v>47360</v>
      </c>
      <c r="K114" s="122" t="s">
        <v>3</v>
      </c>
      <c r="L114" s="26"/>
      <c r="M114" s="126" t="s">
        <v>3</v>
      </c>
      <c r="N114" s="127" t="s">
        <v>45</v>
      </c>
      <c r="O114" s="128">
        <v>0</v>
      </c>
      <c r="P114" s="128">
        <f>O114*H114</f>
        <v>0</v>
      </c>
      <c r="Q114" s="128">
        <v>0.37080000000000002</v>
      </c>
      <c r="R114" s="128">
        <f>Q114*H114</f>
        <v>118.65600000000001</v>
      </c>
      <c r="S114" s="128">
        <v>0</v>
      </c>
      <c r="T114" s="129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323" t="s">
        <v>148</v>
      </c>
      <c r="AS114" s="135"/>
      <c r="AT114" s="323" t="s">
        <v>144</v>
      </c>
      <c r="AU114" s="323" t="s">
        <v>84</v>
      </c>
      <c r="AV114" s="135"/>
      <c r="AW114" s="135"/>
      <c r="AX114" s="135"/>
      <c r="AY114" s="242" t="s">
        <v>142</v>
      </c>
      <c r="AZ114" s="135"/>
      <c r="BA114" s="135"/>
      <c r="BB114" s="135"/>
      <c r="BC114" s="135"/>
      <c r="BD114" s="135"/>
      <c r="BE114" s="324">
        <f>IF(N114="základní",J114,0)</f>
        <v>47360</v>
      </c>
      <c r="BF114" s="324">
        <f>IF(N114="snížená",J114,0)</f>
        <v>0</v>
      </c>
      <c r="BG114" s="324">
        <f>IF(N114="zákl. přenesená",J114,0)</f>
        <v>0</v>
      </c>
      <c r="BH114" s="324">
        <f>IF(N114="sníž. přenesená",J114,0)</f>
        <v>0</v>
      </c>
      <c r="BI114" s="324">
        <f>IF(N114="nulová",J114,0)</f>
        <v>0</v>
      </c>
      <c r="BJ114" s="242" t="s">
        <v>21</v>
      </c>
      <c r="BK114" s="324">
        <f>ROUND(I114*H114,2)</f>
        <v>47360</v>
      </c>
      <c r="BL114" s="242" t="s">
        <v>148</v>
      </c>
      <c r="BM114" s="323" t="s">
        <v>453</v>
      </c>
      <c r="BN114" s="135"/>
      <c r="BO114" s="135"/>
      <c r="BP114" s="135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135"/>
      <c r="CA114" s="173">
        <f t="shared" si="0"/>
        <v>320</v>
      </c>
      <c r="CB114" s="125">
        <f t="shared" si="1"/>
        <v>47360</v>
      </c>
      <c r="CC114" s="344" t="s">
        <v>916</v>
      </c>
    </row>
    <row r="115" spans="1:81" s="2" customFormat="1" ht="21.75" customHeight="1">
      <c r="A115" s="25"/>
      <c r="B115" s="322"/>
      <c r="C115" s="204"/>
      <c r="D115" s="327" t="s">
        <v>152</v>
      </c>
      <c r="E115" s="205"/>
      <c r="F115" s="329" t="s">
        <v>454</v>
      </c>
      <c r="G115" s="207"/>
      <c r="H115" s="330">
        <v>320</v>
      </c>
      <c r="I115" s="177"/>
      <c r="J115" s="177"/>
      <c r="K115" s="206"/>
      <c r="L115" s="26"/>
      <c r="M115" s="126"/>
      <c r="N115" s="127"/>
      <c r="O115" s="128"/>
      <c r="P115" s="128"/>
      <c r="Q115" s="128"/>
      <c r="R115" s="128"/>
      <c r="S115" s="128"/>
      <c r="T115" s="129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323"/>
      <c r="AS115" s="135"/>
      <c r="AT115" s="323"/>
      <c r="AU115" s="323"/>
      <c r="AV115" s="135"/>
      <c r="AW115" s="135"/>
      <c r="AX115" s="135"/>
      <c r="AY115" s="242"/>
      <c r="AZ115" s="135"/>
      <c r="BA115" s="135"/>
      <c r="BB115" s="135"/>
      <c r="BC115" s="135"/>
      <c r="BD115" s="135"/>
      <c r="BE115" s="324"/>
      <c r="BF115" s="324"/>
      <c r="BG115" s="324"/>
      <c r="BH115" s="324"/>
      <c r="BI115" s="324"/>
      <c r="BJ115" s="242"/>
      <c r="BK115" s="324"/>
      <c r="BL115" s="242"/>
      <c r="BM115" s="323"/>
      <c r="BN115" s="135"/>
      <c r="BO115" s="135"/>
      <c r="BP115" s="135"/>
      <c r="BQ115" s="135"/>
      <c r="BR115" s="135"/>
      <c r="BS115" s="135"/>
      <c r="BT115" s="135"/>
      <c r="BU115" s="135"/>
      <c r="BV115" s="135"/>
      <c r="BW115" s="135"/>
      <c r="BX115" s="135"/>
      <c r="BY115" s="135"/>
      <c r="BZ115" s="135"/>
      <c r="CA115" s="176"/>
      <c r="CB115" s="177"/>
      <c r="CC115" s="338"/>
    </row>
    <row r="116" spans="1:81" s="13" customFormat="1" ht="27" customHeight="1">
      <c r="B116" s="326"/>
      <c r="C116" s="141"/>
      <c r="D116" s="327"/>
      <c r="E116" s="328" t="s">
        <v>3</v>
      </c>
      <c r="F116" s="349" t="s">
        <v>915</v>
      </c>
      <c r="G116" s="141"/>
      <c r="H116" s="330">
        <v>320</v>
      </c>
      <c r="I116" s="141"/>
      <c r="J116" s="141"/>
      <c r="K116" s="141"/>
      <c r="L116" s="136"/>
      <c r="M116" s="140"/>
      <c r="N116" s="141"/>
      <c r="O116" s="141"/>
      <c r="P116" s="141"/>
      <c r="Q116" s="141"/>
      <c r="R116" s="141"/>
      <c r="S116" s="141"/>
      <c r="T116" s="142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328" t="s">
        <v>152</v>
      </c>
      <c r="AU116" s="328" t="s">
        <v>84</v>
      </c>
      <c r="AV116" s="141" t="s">
        <v>84</v>
      </c>
      <c r="AW116" s="141" t="s">
        <v>33</v>
      </c>
      <c r="AX116" s="141" t="s">
        <v>21</v>
      </c>
      <c r="AY116" s="328" t="s">
        <v>142</v>
      </c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  <c r="BR116" s="141"/>
      <c r="BS116" s="141"/>
      <c r="BT116" s="141"/>
      <c r="BU116" s="141"/>
      <c r="BV116" s="141"/>
      <c r="BW116" s="141"/>
      <c r="BX116" s="141"/>
      <c r="BY116" s="141"/>
      <c r="BZ116" s="141"/>
      <c r="CA116" s="176"/>
      <c r="CB116" s="177"/>
      <c r="CC116" s="338"/>
    </row>
    <row r="117" spans="1:81" s="12" customFormat="1" ht="22.8" customHeight="1">
      <c r="B117" s="313"/>
      <c r="C117" s="112"/>
      <c r="D117" s="314" t="s">
        <v>73</v>
      </c>
      <c r="E117" s="320" t="s">
        <v>190</v>
      </c>
      <c r="F117" s="320" t="s">
        <v>306</v>
      </c>
      <c r="G117" s="112"/>
      <c r="H117" s="112"/>
      <c r="I117" s="112"/>
      <c r="J117" s="321">
        <f>BK117</f>
        <v>17851.400000000001</v>
      </c>
      <c r="K117" s="112"/>
      <c r="L117" s="107"/>
      <c r="M117" s="111"/>
      <c r="N117" s="112"/>
      <c r="O117" s="112"/>
      <c r="P117" s="113">
        <f>SUM(P118:P120)</f>
        <v>0</v>
      </c>
      <c r="Q117" s="112"/>
      <c r="R117" s="113">
        <f>SUM(R118:R120)</f>
        <v>0</v>
      </c>
      <c r="S117" s="112"/>
      <c r="T117" s="114">
        <f>SUM(T118:T120)</f>
        <v>0</v>
      </c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314" t="s">
        <v>21</v>
      </c>
      <c r="AS117" s="112"/>
      <c r="AT117" s="317" t="s">
        <v>73</v>
      </c>
      <c r="AU117" s="317" t="s">
        <v>21</v>
      </c>
      <c r="AV117" s="112"/>
      <c r="AW117" s="112"/>
      <c r="AX117" s="112"/>
      <c r="AY117" s="314" t="s">
        <v>142</v>
      </c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318">
        <f>SUM(BK118:BK120)</f>
        <v>17851.400000000001</v>
      </c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76"/>
      <c r="CB117" s="177"/>
      <c r="CC117" s="338"/>
    </row>
    <row r="118" spans="1:81" s="2" customFormat="1" ht="21.75" customHeight="1">
      <c r="A118" s="25"/>
      <c r="B118" s="322"/>
      <c r="C118" s="120" t="s">
        <v>227</v>
      </c>
      <c r="D118" s="120" t="s">
        <v>144</v>
      </c>
      <c r="E118" s="121" t="s">
        <v>455</v>
      </c>
      <c r="F118" s="122" t="s">
        <v>456</v>
      </c>
      <c r="G118" s="123" t="s">
        <v>182</v>
      </c>
      <c r="H118" s="124">
        <v>45</v>
      </c>
      <c r="I118" s="125">
        <v>133</v>
      </c>
      <c r="J118" s="125">
        <f>ROUND(I118*H118,2)</f>
        <v>5985</v>
      </c>
      <c r="K118" s="122" t="s">
        <v>3</v>
      </c>
      <c r="L118" s="26"/>
      <c r="M118" s="126" t="s">
        <v>3</v>
      </c>
      <c r="N118" s="127" t="s">
        <v>45</v>
      </c>
      <c r="O118" s="128">
        <v>0</v>
      </c>
      <c r="P118" s="128">
        <f>O118*H118</f>
        <v>0</v>
      </c>
      <c r="Q118" s="128">
        <v>0</v>
      </c>
      <c r="R118" s="128">
        <f>Q118*H118</f>
        <v>0</v>
      </c>
      <c r="S118" s="128">
        <v>0</v>
      </c>
      <c r="T118" s="129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323" t="s">
        <v>148</v>
      </c>
      <c r="AS118" s="135"/>
      <c r="AT118" s="323" t="s">
        <v>144</v>
      </c>
      <c r="AU118" s="323" t="s">
        <v>84</v>
      </c>
      <c r="AV118" s="135"/>
      <c r="AW118" s="135"/>
      <c r="AX118" s="135"/>
      <c r="AY118" s="242" t="s">
        <v>142</v>
      </c>
      <c r="AZ118" s="135"/>
      <c r="BA118" s="135"/>
      <c r="BB118" s="135"/>
      <c r="BC118" s="135"/>
      <c r="BD118" s="135"/>
      <c r="BE118" s="324">
        <f>IF(N118="základní",J118,0)</f>
        <v>5985</v>
      </c>
      <c r="BF118" s="324">
        <f>IF(N118="snížená",J118,0)</f>
        <v>0</v>
      </c>
      <c r="BG118" s="324">
        <f>IF(N118="zákl. přenesená",J118,0)</f>
        <v>0</v>
      </c>
      <c r="BH118" s="324">
        <f>IF(N118="sníž. přenesená",J118,0)</f>
        <v>0</v>
      </c>
      <c r="BI118" s="324">
        <f>IF(N118="nulová",J118,0)</f>
        <v>0</v>
      </c>
      <c r="BJ118" s="242" t="s">
        <v>21</v>
      </c>
      <c r="BK118" s="324">
        <f>ROUND(I118*H118,2)</f>
        <v>5985</v>
      </c>
      <c r="BL118" s="242" t="s">
        <v>148</v>
      </c>
      <c r="BM118" s="323" t="s">
        <v>457</v>
      </c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73">
        <f t="shared" si="0"/>
        <v>45</v>
      </c>
      <c r="CB118" s="125">
        <f t="shared" si="1"/>
        <v>5985</v>
      </c>
      <c r="CC118" s="325" t="s">
        <v>906</v>
      </c>
    </row>
    <row r="119" spans="1:81" s="13" customFormat="1" ht="11.4">
      <c r="B119" s="326"/>
      <c r="C119" s="141"/>
      <c r="D119" s="327" t="s">
        <v>152</v>
      </c>
      <c r="E119" s="328" t="s">
        <v>3</v>
      </c>
      <c r="F119" s="329" t="s">
        <v>458</v>
      </c>
      <c r="G119" s="141"/>
      <c r="H119" s="330">
        <v>45</v>
      </c>
      <c r="I119" s="141"/>
      <c r="J119" s="141"/>
      <c r="K119" s="141"/>
      <c r="L119" s="136"/>
      <c r="M119" s="140"/>
      <c r="N119" s="141"/>
      <c r="O119" s="141"/>
      <c r="P119" s="141"/>
      <c r="Q119" s="141"/>
      <c r="R119" s="141"/>
      <c r="S119" s="141"/>
      <c r="T119" s="142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328" t="s">
        <v>152</v>
      </c>
      <c r="AU119" s="328" t="s">
        <v>84</v>
      </c>
      <c r="AV119" s="141" t="s">
        <v>84</v>
      </c>
      <c r="AW119" s="141" t="s">
        <v>33</v>
      </c>
      <c r="AX119" s="141" t="s">
        <v>21</v>
      </c>
      <c r="AY119" s="328" t="s">
        <v>142</v>
      </c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73"/>
      <c r="CB119" s="125"/>
      <c r="CC119" s="325"/>
    </row>
    <row r="120" spans="1:81" s="2" customFormat="1" ht="16.5" customHeight="1">
      <c r="A120" s="25"/>
      <c r="B120" s="322"/>
      <c r="C120" s="120" t="s">
        <v>232</v>
      </c>
      <c r="D120" s="120" t="s">
        <v>144</v>
      </c>
      <c r="E120" s="121" t="s">
        <v>459</v>
      </c>
      <c r="F120" s="122" t="s">
        <v>460</v>
      </c>
      <c r="G120" s="123" t="s">
        <v>198</v>
      </c>
      <c r="H120" s="124">
        <v>118.664</v>
      </c>
      <c r="I120" s="125">
        <v>100</v>
      </c>
      <c r="J120" s="125">
        <f>ROUND(I120*H120,2)</f>
        <v>11866.4</v>
      </c>
      <c r="K120" s="122" t="s">
        <v>3</v>
      </c>
      <c r="L120" s="26"/>
      <c r="M120" s="162" t="s">
        <v>3</v>
      </c>
      <c r="N120" s="163" t="s">
        <v>45</v>
      </c>
      <c r="O120" s="164">
        <v>0</v>
      </c>
      <c r="P120" s="164">
        <f>O120*H120</f>
        <v>0</v>
      </c>
      <c r="Q120" s="164">
        <v>0</v>
      </c>
      <c r="R120" s="164">
        <f>Q120*H120</f>
        <v>0</v>
      </c>
      <c r="S120" s="164">
        <v>0</v>
      </c>
      <c r="T120" s="165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323" t="s">
        <v>148</v>
      </c>
      <c r="AS120" s="135"/>
      <c r="AT120" s="323" t="s">
        <v>144</v>
      </c>
      <c r="AU120" s="323" t="s">
        <v>84</v>
      </c>
      <c r="AV120" s="135"/>
      <c r="AW120" s="135"/>
      <c r="AX120" s="135"/>
      <c r="AY120" s="242" t="s">
        <v>142</v>
      </c>
      <c r="AZ120" s="135"/>
      <c r="BA120" s="135"/>
      <c r="BB120" s="135"/>
      <c r="BC120" s="135"/>
      <c r="BD120" s="135"/>
      <c r="BE120" s="324">
        <f>IF(N120="základní",J120,0)</f>
        <v>11866.4</v>
      </c>
      <c r="BF120" s="324">
        <f>IF(N120="snížená",J120,0)</f>
        <v>0</v>
      </c>
      <c r="BG120" s="324">
        <f>IF(N120="zákl. přenesená",J120,0)</f>
        <v>0</v>
      </c>
      <c r="BH120" s="324">
        <f>IF(N120="sníž. přenesená",J120,0)</f>
        <v>0</v>
      </c>
      <c r="BI120" s="324">
        <f>IF(N120="nulová",J120,0)</f>
        <v>0</v>
      </c>
      <c r="BJ120" s="242" t="s">
        <v>21</v>
      </c>
      <c r="BK120" s="324">
        <f>ROUND(I120*H120,2)</f>
        <v>11866.4</v>
      </c>
      <c r="BL120" s="242" t="s">
        <v>148</v>
      </c>
      <c r="BM120" s="323" t="s">
        <v>461</v>
      </c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73">
        <f t="shared" si="0"/>
        <v>118.664</v>
      </c>
      <c r="CB120" s="125">
        <f t="shared" si="1"/>
        <v>11866.4</v>
      </c>
      <c r="CC120" s="325" t="s">
        <v>906</v>
      </c>
    </row>
    <row r="121" spans="1:81" s="2" customFormat="1" ht="6.9" customHeight="1">
      <c r="A121" s="25"/>
      <c r="B121" s="256"/>
      <c r="C121" s="257"/>
      <c r="D121" s="257"/>
      <c r="E121" s="257"/>
      <c r="F121" s="257"/>
      <c r="G121" s="257"/>
      <c r="H121" s="257"/>
      <c r="I121" s="257"/>
      <c r="J121" s="257"/>
      <c r="K121" s="257"/>
      <c r="L121" s="258"/>
      <c r="M121" s="257"/>
      <c r="N121" s="259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I121" s="259"/>
      <c r="BJ121" s="259"/>
      <c r="BK121" s="259"/>
      <c r="BL121" s="259"/>
      <c r="BM121" s="259"/>
      <c r="BN121" s="259"/>
      <c r="BO121" s="259"/>
      <c r="BP121" s="259"/>
      <c r="BQ121" s="259"/>
      <c r="BR121" s="259"/>
      <c r="BS121" s="259"/>
      <c r="BT121" s="259"/>
      <c r="BU121" s="259"/>
      <c r="BV121" s="259"/>
      <c r="BW121" s="259"/>
      <c r="BX121" s="259"/>
      <c r="BY121" s="259"/>
      <c r="BZ121" s="259"/>
      <c r="CA121" s="259"/>
      <c r="CB121" s="259"/>
      <c r="CC121" s="260"/>
    </row>
  </sheetData>
  <autoFilter ref="C82:K120"/>
  <mergeCells count="8">
    <mergeCell ref="E73:H73"/>
    <mergeCell ref="E75:H75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scale="61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1"/>
  <sheetViews>
    <sheetView showGridLines="0" topLeftCell="F1" workbookViewId="0">
      <selection activeCell="L1" sqref="L1:BZ104857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hidden="1" customWidth="1"/>
    <col min="13" max="13" width="10.85546875" style="1" hidden="1" customWidth="1"/>
    <col min="14" max="14" width="9.28515625" style="1" hidden="1" customWidth="1"/>
    <col min="15" max="20" width="14.140625" style="1" hidden="1" customWidth="1"/>
    <col min="21" max="21" width="16.28515625" style="1" hidden="1" customWidth="1"/>
    <col min="22" max="22" width="12.28515625" style="1" hidden="1" customWidth="1"/>
    <col min="23" max="23" width="16.28515625" style="1" hidden="1" customWidth="1"/>
    <col min="24" max="24" width="12.285156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28515625" style="1" hidden="1" customWidth="1"/>
    <col min="29" max="29" width="11" style="1" hidden="1" customWidth="1"/>
    <col min="30" max="30" width="15" style="1" hidden="1" customWidth="1"/>
    <col min="31" max="31" width="16.28515625" style="1" hidden="1" customWidth="1"/>
    <col min="32" max="43" width="0" hidden="1" customWidth="1"/>
    <col min="44" max="65" width="9.28515625" style="1" hidden="1" customWidth="1"/>
    <col min="66" max="78" width="0" hidden="1" customWidth="1"/>
  </cols>
  <sheetData>
    <row r="1" spans="1:46">
      <c r="A1" s="70"/>
    </row>
    <row r="2" spans="1:46" s="1" customFormat="1" ht="36.9" customHeight="1">
      <c r="L2" s="358" t="s">
        <v>6</v>
      </c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6" t="s">
        <v>96</v>
      </c>
    </row>
    <row r="3" spans="1:46" s="1" customFormat="1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" hidden="1" customHeight="1">
      <c r="B4" s="19"/>
      <c r="D4" s="20" t="s">
        <v>110</v>
      </c>
      <c r="L4" s="19"/>
      <c r="M4" s="71" t="s">
        <v>11</v>
      </c>
      <c r="AT4" s="16" t="s">
        <v>4</v>
      </c>
    </row>
    <row r="5" spans="1:46" s="1" customFormat="1" ht="6.9" hidden="1" customHeight="1">
      <c r="B5" s="19"/>
      <c r="L5" s="19"/>
    </row>
    <row r="6" spans="1:46" s="1" customFormat="1" ht="12" hidden="1" customHeight="1">
      <c r="B6" s="19"/>
      <c r="D6" s="22" t="s">
        <v>15</v>
      </c>
      <c r="L6" s="19"/>
    </row>
    <row r="7" spans="1:46" s="1" customFormat="1" ht="23.25" hidden="1" customHeight="1">
      <c r="B7" s="19"/>
      <c r="E7" s="400" t="str">
        <f>'Rekapitulace stavby'!K6</f>
        <v>Nápravná opatření k odvrácení škod způsobených vlivem staré ekologické zátěže bývalé skládky Vlčí důl v k.ú. Zásmuky</v>
      </c>
      <c r="F7" s="401"/>
      <c r="G7" s="401"/>
      <c r="H7" s="401"/>
      <c r="L7" s="19"/>
    </row>
    <row r="8" spans="1:46" s="2" customFormat="1" ht="12" hidden="1" customHeight="1">
      <c r="A8" s="25"/>
      <c r="B8" s="26"/>
      <c r="C8" s="25"/>
      <c r="D8" s="22" t="s">
        <v>111</v>
      </c>
      <c r="E8" s="25"/>
      <c r="F8" s="25"/>
      <c r="G8" s="25"/>
      <c r="H8" s="25"/>
      <c r="I8" s="25"/>
      <c r="J8" s="25"/>
      <c r="K8" s="25"/>
      <c r="L8" s="7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24.75" hidden="1" customHeight="1">
      <c r="A9" s="25"/>
      <c r="B9" s="26"/>
      <c r="C9" s="25"/>
      <c r="D9" s="25"/>
      <c r="E9" s="402" t="s">
        <v>462</v>
      </c>
      <c r="F9" s="403"/>
      <c r="G9" s="403"/>
      <c r="H9" s="403"/>
      <c r="I9" s="25"/>
      <c r="J9" s="25"/>
      <c r="K9" s="25"/>
      <c r="L9" s="7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7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3</v>
      </c>
      <c r="G11" s="25"/>
      <c r="H11" s="25"/>
      <c r="I11" s="22" t="s">
        <v>19</v>
      </c>
      <c r="J11" s="21" t="s">
        <v>20</v>
      </c>
      <c r="K11" s="25"/>
      <c r="L11" s="7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22</v>
      </c>
      <c r="E12" s="25"/>
      <c r="F12" s="21" t="s">
        <v>23</v>
      </c>
      <c r="G12" s="25"/>
      <c r="H12" s="25"/>
      <c r="I12" s="22" t="s">
        <v>24</v>
      </c>
      <c r="J12" s="40" t="str">
        <f>'Rekapitulace stavby'!AN8</f>
        <v>20. 5. 2016</v>
      </c>
      <c r="K12" s="25"/>
      <c r="L12" s="7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8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7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28</v>
      </c>
      <c r="E14" s="25"/>
      <c r="F14" s="25"/>
      <c r="G14" s="25"/>
      <c r="H14" s="25"/>
      <c r="I14" s="22" t="s">
        <v>29</v>
      </c>
      <c r="J14" s="21" t="s">
        <v>3</v>
      </c>
      <c r="K14" s="25"/>
      <c r="L14" s="7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">
        <v>23</v>
      </c>
      <c r="F15" s="25"/>
      <c r="G15" s="25"/>
      <c r="H15" s="25"/>
      <c r="I15" s="22" t="s">
        <v>30</v>
      </c>
      <c r="J15" s="21" t="s">
        <v>3</v>
      </c>
      <c r="K15" s="25"/>
      <c r="L15" s="7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7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31</v>
      </c>
      <c r="E17" s="25"/>
      <c r="F17" s="25"/>
      <c r="G17" s="25"/>
      <c r="H17" s="25"/>
      <c r="I17" s="22" t="s">
        <v>29</v>
      </c>
      <c r="J17" s="21" t="s">
        <v>3</v>
      </c>
      <c r="K17" s="25"/>
      <c r="L17" s="7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21" t="s">
        <v>32</v>
      </c>
      <c r="F18" s="25"/>
      <c r="G18" s="25"/>
      <c r="H18" s="25"/>
      <c r="I18" s="22" t="s">
        <v>30</v>
      </c>
      <c r="J18" s="21" t="s">
        <v>3</v>
      </c>
      <c r="K18" s="25"/>
      <c r="L18" s="7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7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34</v>
      </c>
      <c r="E20" s="25"/>
      <c r="F20" s="25"/>
      <c r="G20" s="25"/>
      <c r="H20" s="25"/>
      <c r="I20" s="22" t="s">
        <v>29</v>
      </c>
      <c r="J20" s="21" t="s">
        <v>3</v>
      </c>
      <c r="K20" s="25"/>
      <c r="L20" s="7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">
        <v>36</v>
      </c>
      <c r="F21" s="25"/>
      <c r="G21" s="25"/>
      <c r="H21" s="25"/>
      <c r="I21" s="22" t="s">
        <v>30</v>
      </c>
      <c r="J21" s="21" t="s">
        <v>3</v>
      </c>
      <c r="K21" s="25"/>
      <c r="L21" s="7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7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37</v>
      </c>
      <c r="E23" s="25"/>
      <c r="F23" s="25"/>
      <c r="G23" s="25"/>
      <c r="H23" s="25"/>
      <c r="I23" s="22" t="s">
        <v>29</v>
      </c>
      <c r="J23" s="21" t="str">
        <f>IF('Rekapitulace stavby'!AN19="","",'Rekapitulace stavby'!AN19)</f>
        <v/>
      </c>
      <c r="K23" s="25"/>
      <c r="L23" s="7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30</v>
      </c>
      <c r="J24" s="21" t="str">
        <f>IF('Rekapitulace stavby'!AN20="","",'Rekapitulace stavby'!AN20)</f>
        <v/>
      </c>
      <c r="K24" s="25"/>
      <c r="L24" s="7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7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39</v>
      </c>
      <c r="E26" s="25"/>
      <c r="F26" s="25"/>
      <c r="G26" s="25"/>
      <c r="H26" s="25"/>
      <c r="I26" s="25"/>
      <c r="J26" s="25"/>
      <c r="K26" s="25"/>
      <c r="L26" s="7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73"/>
      <c r="B27" s="74"/>
      <c r="C27" s="73"/>
      <c r="D27" s="73"/>
      <c r="E27" s="404" t="s">
        <v>3</v>
      </c>
      <c r="F27" s="404"/>
      <c r="G27" s="404"/>
      <c r="H27" s="404"/>
      <c r="I27" s="73"/>
      <c r="J27" s="73"/>
      <c r="K27" s="73"/>
      <c r="L27" s="75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2" customFormat="1" ht="6.9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7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" hidden="1" customHeight="1">
      <c r="A29" s="25"/>
      <c r="B29" s="26"/>
      <c r="C29" s="25"/>
      <c r="D29" s="51"/>
      <c r="E29" s="51"/>
      <c r="F29" s="51"/>
      <c r="G29" s="51"/>
      <c r="H29" s="51"/>
      <c r="I29" s="51"/>
      <c r="J29" s="51"/>
      <c r="K29" s="51"/>
      <c r="L29" s="7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76" t="s">
        <v>40</v>
      </c>
      <c r="E30" s="25"/>
      <c r="F30" s="25"/>
      <c r="G30" s="25"/>
      <c r="H30" s="25"/>
      <c r="I30" s="25"/>
      <c r="J30" s="55">
        <f>ROUND(J89, 2)</f>
        <v>25242500</v>
      </c>
      <c r="K30" s="25"/>
      <c r="L30" s="7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" hidden="1" customHeight="1">
      <c r="A31" s="25"/>
      <c r="B31" s="26"/>
      <c r="C31" s="25"/>
      <c r="D31" s="51"/>
      <c r="E31" s="51"/>
      <c r="F31" s="51"/>
      <c r="G31" s="51"/>
      <c r="H31" s="51"/>
      <c r="I31" s="51"/>
      <c r="J31" s="51"/>
      <c r="K31" s="51"/>
      <c r="L31" s="7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" hidden="1" customHeight="1">
      <c r="A32" s="25"/>
      <c r="B32" s="26"/>
      <c r="C32" s="25"/>
      <c r="D32" s="25"/>
      <c r="E32" s="25"/>
      <c r="F32" s="29" t="s">
        <v>42</v>
      </c>
      <c r="G32" s="25"/>
      <c r="H32" s="25"/>
      <c r="I32" s="29" t="s">
        <v>41</v>
      </c>
      <c r="J32" s="29" t="s">
        <v>43</v>
      </c>
      <c r="K32" s="25"/>
      <c r="L32" s="7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" hidden="1" customHeight="1">
      <c r="A33" s="25"/>
      <c r="B33" s="26"/>
      <c r="C33" s="25"/>
      <c r="D33" s="77" t="s">
        <v>44</v>
      </c>
      <c r="E33" s="22" t="s">
        <v>45</v>
      </c>
      <c r="F33" s="78">
        <f>ROUND((SUM(BE89:BE140)),  2)</f>
        <v>25242500</v>
      </c>
      <c r="G33" s="25"/>
      <c r="H33" s="25"/>
      <c r="I33" s="79">
        <v>0.21</v>
      </c>
      <c r="J33" s="78">
        <f>ROUND(((SUM(BE89:BE140))*I33),  2)</f>
        <v>5300925</v>
      </c>
      <c r="K33" s="25"/>
      <c r="L33" s="7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" hidden="1" customHeight="1">
      <c r="A34" s="25"/>
      <c r="B34" s="26"/>
      <c r="C34" s="25"/>
      <c r="D34" s="25"/>
      <c r="E34" s="22" t="s">
        <v>46</v>
      </c>
      <c r="F34" s="78">
        <f>ROUND((SUM(BF89:BF140)),  2)</f>
        <v>0</v>
      </c>
      <c r="G34" s="25"/>
      <c r="H34" s="25"/>
      <c r="I34" s="79">
        <v>0.15</v>
      </c>
      <c r="J34" s="78">
        <f>ROUND(((SUM(BF89:BF140))*I34),  2)</f>
        <v>0</v>
      </c>
      <c r="K34" s="25"/>
      <c r="L34" s="7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" hidden="1" customHeight="1">
      <c r="A35" s="25"/>
      <c r="B35" s="26"/>
      <c r="C35" s="25"/>
      <c r="D35" s="25"/>
      <c r="E35" s="22" t="s">
        <v>47</v>
      </c>
      <c r="F35" s="78">
        <f>ROUND((SUM(BG89:BG140)),  2)</f>
        <v>0</v>
      </c>
      <c r="G35" s="25"/>
      <c r="H35" s="25"/>
      <c r="I35" s="79">
        <v>0.21</v>
      </c>
      <c r="J35" s="78">
        <f>0</f>
        <v>0</v>
      </c>
      <c r="K35" s="25"/>
      <c r="L35" s="7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" hidden="1" customHeight="1">
      <c r="A36" s="25"/>
      <c r="B36" s="26"/>
      <c r="C36" s="25"/>
      <c r="D36" s="25"/>
      <c r="E36" s="22" t="s">
        <v>48</v>
      </c>
      <c r="F36" s="78">
        <f>ROUND((SUM(BH89:BH140)),  2)</f>
        <v>0</v>
      </c>
      <c r="G36" s="25"/>
      <c r="H36" s="25"/>
      <c r="I36" s="79">
        <v>0.15</v>
      </c>
      <c r="J36" s="78">
        <f>0</f>
        <v>0</v>
      </c>
      <c r="K36" s="25"/>
      <c r="L36" s="7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" hidden="1" customHeight="1">
      <c r="A37" s="25"/>
      <c r="B37" s="26"/>
      <c r="C37" s="25"/>
      <c r="D37" s="25"/>
      <c r="E37" s="22" t="s">
        <v>49</v>
      </c>
      <c r="F37" s="78">
        <f>ROUND((SUM(BI89:BI140)),  2)</f>
        <v>0</v>
      </c>
      <c r="G37" s="25"/>
      <c r="H37" s="25"/>
      <c r="I37" s="79">
        <v>0</v>
      </c>
      <c r="J37" s="78">
        <f>0</f>
        <v>0</v>
      </c>
      <c r="K37" s="25"/>
      <c r="L37" s="7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7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0"/>
      <c r="D39" s="81" t="s">
        <v>50</v>
      </c>
      <c r="E39" s="45"/>
      <c r="F39" s="45"/>
      <c r="G39" s="82" t="s">
        <v>51</v>
      </c>
      <c r="H39" s="83" t="s">
        <v>52</v>
      </c>
      <c r="I39" s="45"/>
      <c r="J39" s="84">
        <f>SUM(J30:J37)</f>
        <v>30543425</v>
      </c>
      <c r="K39" s="85"/>
      <c r="L39" s="7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" hidden="1" customHeight="1">
      <c r="A40" s="25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7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hidden="1"/>
    <row r="42" spans="1:31" hidden="1"/>
    <row r="43" spans="1:31" hidden="1"/>
    <row r="44" spans="1:31" s="2" customFormat="1" ht="6.9" hidden="1" customHeight="1">
      <c r="A44" s="2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72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s="2" customFormat="1" ht="24.9" hidden="1" customHeight="1">
      <c r="A45" s="25"/>
      <c r="B45" s="26"/>
      <c r="C45" s="20" t="s">
        <v>116</v>
      </c>
      <c r="D45" s="25"/>
      <c r="E45" s="25"/>
      <c r="F45" s="25"/>
      <c r="G45" s="25"/>
      <c r="H45" s="25"/>
      <c r="I45" s="25"/>
      <c r="J45" s="25"/>
      <c r="K45" s="25"/>
      <c r="L45" s="72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s="2" customFormat="1" ht="6.9" hidden="1" customHeight="1">
      <c r="A46" s="25"/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72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s="2" customFormat="1" ht="12" hidden="1" customHeight="1">
      <c r="A47" s="25"/>
      <c r="B47" s="26"/>
      <c r="C47" s="22" t="s">
        <v>15</v>
      </c>
      <c r="D47" s="25"/>
      <c r="E47" s="25"/>
      <c r="F47" s="25"/>
      <c r="G47" s="25"/>
      <c r="H47" s="25"/>
      <c r="I47" s="25"/>
      <c r="J47" s="25"/>
      <c r="K47" s="25"/>
      <c r="L47" s="72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s="2" customFormat="1" ht="23.25" hidden="1" customHeight="1">
      <c r="A48" s="25"/>
      <c r="B48" s="26"/>
      <c r="C48" s="25"/>
      <c r="D48" s="25"/>
      <c r="E48" s="400" t="str">
        <f>E7</f>
        <v>Nápravná opatření k odvrácení škod způsobených vlivem staré ekologické zátěže bývalé skládky Vlčí důl v k.ú. Zásmuky</v>
      </c>
      <c r="F48" s="401"/>
      <c r="G48" s="401"/>
      <c r="H48" s="401"/>
      <c r="I48" s="25"/>
      <c r="J48" s="25"/>
      <c r="K48" s="25"/>
      <c r="L48" s="72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47" s="2" customFormat="1" ht="12" hidden="1" customHeight="1">
      <c r="A49" s="25"/>
      <c r="B49" s="26"/>
      <c r="C49" s="22" t="s">
        <v>111</v>
      </c>
      <c r="D49" s="25"/>
      <c r="E49" s="25"/>
      <c r="F49" s="25"/>
      <c r="G49" s="25"/>
      <c r="H49" s="25"/>
      <c r="I49" s="25"/>
      <c r="J49" s="25"/>
      <c r="K49" s="25"/>
      <c r="L49" s="72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47" s="2" customFormat="1" ht="24.75" hidden="1" customHeight="1">
      <c r="A50" s="25"/>
      <c r="B50" s="26"/>
      <c r="C50" s="25"/>
      <c r="D50" s="25"/>
      <c r="E50" s="402" t="str">
        <f>E9</f>
        <v>SO 04 - SO 04  Stavebně sanační čerpání, sanační technologie a její provoz</v>
      </c>
      <c r="F50" s="403"/>
      <c r="G50" s="403"/>
      <c r="H50" s="403"/>
      <c r="I50" s="25"/>
      <c r="J50" s="25"/>
      <c r="K50" s="25"/>
      <c r="L50" s="72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47" s="2" customFormat="1" ht="6.9" hidden="1" customHeight="1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72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47" s="2" customFormat="1" ht="12" hidden="1" customHeight="1">
      <c r="A52" s="25"/>
      <c r="B52" s="26"/>
      <c r="C52" s="22" t="s">
        <v>22</v>
      </c>
      <c r="D52" s="25"/>
      <c r="E52" s="25"/>
      <c r="F52" s="21" t="str">
        <f>F12</f>
        <v>Město Zásmuky</v>
      </c>
      <c r="G52" s="25"/>
      <c r="H52" s="25"/>
      <c r="I52" s="22" t="s">
        <v>24</v>
      </c>
      <c r="J52" s="40" t="str">
        <f>IF(J12="","",J12)</f>
        <v>20. 5. 2016</v>
      </c>
      <c r="K52" s="25"/>
      <c r="L52" s="72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47" s="2" customFormat="1" ht="6.9" hidden="1" customHeight="1">
      <c r="A53" s="25"/>
      <c r="B53" s="26"/>
      <c r="C53" s="25"/>
      <c r="D53" s="25"/>
      <c r="E53" s="25"/>
      <c r="F53" s="25"/>
      <c r="G53" s="25"/>
      <c r="H53" s="25"/>
      <c r="I53" s="25"/>
      <c r="J53" s="25"/>
      <c r="K53" s="25"/>
      <c r="L53" s="72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47" s="2" customFormat="1" ht="25.65" hidden="1" customHeight="1">
      <c r="A54" s="25"/>
      <c r="B54" s="26"/>
      <c r="C54" s="22" t="s">
        <v>28</v>
      </c>
      <c r="D54" s="25"/>
      <c r="E54" s="25"/>
      <c r="F54" s="21" t="str">
        <f>E15</f>
        <v>Město Zásmuky</v>
      </c>
      <c r="G54" s="25"/>
      <c r="H54" s="25"/>
      <c r="I54" s="22" t="s">
        <v>34</v>
      </c>
      <c r="J54" s="23" t="str">
        <f>E21</f>
        <v>Bioanalytika CZ, s.r.o.</v>
      </c>
      <c r="K54" s="25"/>
      <c r="L54" s="72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47" s="2" customFormat="1" ht="15.15" hidden="1" customHeight="1">
      <c r="A55" s="25"/>
      <c r="B55" s="26"/>
      <c r="C55" s="22" t="s">
        <v>31</v>
      </c>
      <c r="D55" s="25"/>
      <c r="E55" s="25"/>
      <c r="F55" s="21" t="str">
        <f>IF(E18="","",E18)</f>
        <v>Společnost VZE &amp; FCC</v>
      </c>
      <c r="G55" s="25"/>
      <c r="H55" s="25"/>
      <c r="I55" s="22" t="s">
        <v>37</v>
      </c>
      <c r="J55" s="23" t="str">
        <f>E24</f>
        <v xml:space="preserve"> </v>
      </c>
      <c r="K55" s="25"/>
      <c r="L55" s="72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47" s="2" customFormat="1" ht="10.35" hidden="1" customHeight="1">
      <c r="A56" s="25"/>
      <c r="B56" s="26"/>
      <c r="C56" s="25"/>
      <c r="D56" s="25"/>
      <c r="E56" s="25"/>
      <c r="F56" s="25"/>
      <c r="G56" s="25"/>
      <c r="H56" s="25"/>
      <c r="I56" s="25"/>
      <c r="J56" s="25"/>
      <c r="K56" s="25"/>
      <c r="L56" s="72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47" s="2" customFormat="1" ht="29.25" hidden="1" customHeight="1">
      <c r="A57" s="25"/>
      <c r="B57" s="26"/>
      <c r="C57" s="86" t="s">
        <v>117</v>
      </c>
      <c r="D57" s="80"/>
      <c r="E57" s="80"/>
      <c r="F57" s="80"/>
      <c r="G57" s="80"/>
      <c r="H57" s="80"/>
      <c r="I57" s="80"/>
      <c r="J57" s="87" t="s">
        <v>118</v>
      </c>
      <c r="K57" s="80"/>
      <c r="L57" s="72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47" s="2" customFormat="1" ht="10.35" hidden="1" customHeight="1">
      <c r="A58" s="25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72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47" s="2" customFormat="1" ht="22.8" hidden="1" customHeight="1">
      <c r="A59" s="25"/>
      <c r="B59" s="26"/>
      <c r="C59" s="88" t="s">
        <v>72</v>
      </c>
      <c r="D59" s="25"/>
      <c r="E59" s="25"/>
      <c r="F59" s="25"/>
      <c r="G59" s="25"/>
      <c r="H59" s="25"/>
      <c r="I59" s="25"/>
      <c r="J59" s="55">
        <f>J89</f>
        <v>25242500</v>
      </c>
      <c r="K59" s="25"/>
      <c r="L59" s="72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U59" s="16" t="s">
        <v>119</v>
      </c>
    </row>
    <row r="60" spans="1:47" s="9" customFormat="1" ht="24.9" hidden="1" customHeight="1">
      <c r="B60" s="89"/>
      <c r="D60" s="90" t="s">
        <v>120</v>
      </c>
      <c r="E60" s="91"/>
      <c r="F60" s="91"/>
      <c r="G60" s="91"/>
      <c r="H60" s="91"/>
      <c r="I60" s="91"/>
      <c r="J60" s="92">
        <f>J90</f>
        <v>1036120</v>
      </c>
      <c r="L60" s="89"/>
    </row>
    <row r="61" spans="1:47" s="10" customFormat="1" ht="19.95" hidden="1" customHeight="1">
      <c r="B61" s="93"/>
      <c r="D61" s="94" t="s">
        <v>121</v>
      </c>
      <c r="E61" s="95"/>
      <c r="F61" s="95"/>
      <c r="G61" s="95"/>
      <c r="H61" s="95"/>
      <c r="I61" s="95"/>
      <c r="J61" s="96">
        <f>J91</f>
        <v>793550</v>
      </c>
      <c r="L61" s="93"/>
    </row>
    <row r="62" spans="1:47" s="10" customFormat="1" ht="19.95" hidden="1" customHeight="1">
      <c r="B62" s="93"/>
      <c r="D62" s="94" t="s">
        <v>122</v>
      </c>
      <c r="E62" s="95"/>
      <c r="F62" s="95"/>
      <c r="G62" s="95"/>
      <c r="H62" s="95"/>
      <c r="I62" s="95"/>
      <c r="J62" s="96">
        <f>J99</f>
        <v>50400</v>
      </c>
      <c r="L62" s="93"/>
    </row>
    <row r="63" spans="1:47" s="10" customFormat="1" ht="19.95" hidden="1" customHeight="1">
      <c r="B63" s="93"/>
      <c r="D63" s="94" t="s">
        <v>463</v>
      </c>
      <c r="E63" s="95"/>
      <c r="F63" s="95"/>
      <c r="G63" s="95"/>
      <c r="H63" s="95"/>
      <c r="I63" s="95"/>
      <c r="J63" s="96">
        <f>J102</f>
        <v>142610</v>
      </c>
      <c r="L63" s="93"/>
    </row>
    <row r="64" spans="1:47" s="10" customFormat="1" ht="19.95" hidden="1" customHeight="1">
      <c r="B64" s="93"/>
      <c r="D64" s="94" t="s">
        <v>123</v>
      </c>
      <c r="E64" s="95"/>
      <c r="F64" s="95"/>
      <c r="G64" s="95"/>
      <c r="H64" s="95"/>
      <c r="I64" s="95"/>
      <c r="J64" s="96">
        <f>J107</f>
        <v>49560</v>
      </c>
      <c r="L64" s="93"/>
    </row>
    <row r="65" spans="1:31" s="9" customFormat="1" ht="24.9" hidden="1" customHeight="1">
      <c r="B65" s="89"/>
      <c r="D65" s="90" t="s">
        <v>124</v>
      </c>
      <c r="E65" s="91"/>
      <c r="F65" s="91"/>
      <c r="G65" s="91"/>
      <c r="H65" s="91"/>
      <c r="I65" s="91"/>
      <c r="J65" s="92">
        <f>J112</f>
        <v>187200</v>
      </c>
      <c r="L65" s="89"/>
    </row>
    <row r="66" spans="1:31" s="10" customFormat="1" ht="19.95" hidden="1" customHeight="1">
      <c r="B66" s="93"/>
      <c r="D66" s="94" t="s">
        <v>464</v>
      </c>
      <c r="E66" s="95"/>
      <c r="F66" s="95"/>
      <c r="G66" s="95"/>
      <c r="H66" s="95"/>
      <c r="I66" s="95"/>
      <c r="J66" s="96">
        <f>J113</f>
        <v>187200</v>
      </c>
      <c r="L66" s="93"/>
    </row>
    <row r="67" spans="1:31" s="9" customFormat="1" ht="24.9" hidden="1" customHeight="1">
      <c r="B67" s="89"/>
      <c r="D67" s="90" t="s">
        <v>323</v>
      </c>
      <c r="E67" s="91"/>
      <c r="F67" s="91"/>
      <c r="G67" s="91"/>
      <c r="H67" s="91"/>
      <c r="I67" s="91"/>
      <c r="J67" s="92">
        <f>J115</f>
        <v>24019180</v>
      </c>
      <c r="L67" s="89"/>
    </row>
    <row r="68" spans="1:31" s="10" customFormat="1" ht="19.95" hidden="1" customHeight="1">
      <c r="B68" s="93"/>
      <c r="D68" s="94" t="s">
        <v>465</v>
      </c>
      <c r="E68" s="95"/>
      <c r="F68" s="95"/>
      <c r="G68" s="95"/>
      <c r="H68" s="95"/>
      <c r="I68" s="95"/>
      <c r="J68" s="96">
        <f>J116</f>
        <v>21598300</v>
      </c>
      <c r="L68" s="93"/>
    </row>
    <row r="69" spans="1:31" s="10" customFormat="1" ht="19.95" hidden="1" customHeight="1">
      <c r="B69" s="93"/>
      <c r="D69" s="94" t="s">
        <v>466</v>
      </c>
      <c r="E69" s="95"/>
      <c r="F69" s="95"/>
      <c r="G69" s="95"/>
      <c r="H69" s="95"/>
      <c r="I69" s="95"/>
      <c r="J69" s="96">
        <f>J136</f>
        <v>2420880</v>
      </c>
      <c r="L69" s="93"/>
    </row>
    <row r="70" spans="1:31" s="2" customFormat="1" ht="21.75" hidden="1" customHeight="1">
      <c r="A70" s="25"/>
      <c r="B70" s="26"/>
      <c r="C70" s="25"/>
      <c r="D70" s="25"/>
      <c r="E70" s="25"/>
      <c r="F70" s="25"/>
      <c r="G70" s="25"/>
      <c r="H70" s="25"/>
      <c r="I70" s="25"/>
      <c r="J70" s="25"/>
      <c r="K70" s="25"/>
      <c r="L70" s="72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</row>
    <row r="71" spans="1:31" s="2" customFormat="1" ht="6.9" hidden="1" customHeight="1">
      <c r="A71" s="25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72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</row>
    <row r="72" spans="1:31" hidden="1"/>
    <row r="73" spans="1:31" hidden="1"/>
    <row r="74" spans="1:31" hidden="1"/>
    <row r="75" spans="1:31" s="2" customFormat="1" ht="6.9" customHeight="1">
      <c r="A75" s="2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72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1:31" s="2" customFormat="1" ht="24.9" customHeight="1">
      <c r="A76" s="25"/>
      <c r="B76" s="26"/>
      <c r="C76" s="20" t="s">
        <v>127</v>
      </c>
      <c r="D76" s="25"/>
      <c r="E76" s="25"/>
      <c r="F76" s="25"/>
      <c r="G76" s="25"/>
      <c r="H76" s="25"/>
      <c r="I76" s="25"/>
      <c r="J76" s="25"/>
      <c r="K76" s="25"/>
      <c r="L76" s="72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6.9" customHeight="1">
      <c r="A77" s="25"/>
      <c r="B77" s="26"/>
      <c r="C77" s="25"/>
      <c r="D77" s="25"/>
      <c r="E77" s="25"/>
      <c r="F77" s="25"/>
      <c r="G77" s="25"/>
      <c r="H77" s="25"/>
      <c r="I77" s="25"/>
      <c r="J77" s="25"/>
      <c r="K77" s="25"/>
      <c r="L77" s="72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s="2" customFormat="1" ht="12" customHeight="1">
      <c r="A78" s="25"/>
      <c r="B78" s="26"/>
      <c r="C78" s="22" t="s">
        <v>15</v>
      </c>
      <c r="D78" s="25"/>
      <c r="E78" s="25"/>
      <c r="F78" s="25"/>
      <c r="G78" s="25"/>
      <c r="H78" s="25"/>
      <c r="I78" s="25"/>
      <c r="J78" s="25"/>
      <c r="K78" s="25"/>
      <c r="L78" s="72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s="2" customFormat="1" ht="23.25" customHeight="1">
      <c r="A79" s="25"/>
      <c r="B79" s="26"/>
      <c r="C79" s="25"/>
      <c r="D79" s="25"/>
      <c r="E79" s="400" t="str">
        <f>E7</f>
        <v>Nápravná opatření k odvrácení škod způsobených vlivem staré ekologické zátěže bývalé skládky Vlčí důl v k.ú. Zásmuky</v>
      </c>
      <c r="F79" s="401"/>
      <c r="G79" s="401"/>
      <c r="H79" s="401"/>
      <c r="I79" s="25"/>
      <c r="J79" s="25"/>
      <c r="K79" s="25"/>
      <c r="L79" s="72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spans="1:31" s="2" customFormat="1" ht="12" customHeight="1">
      <c r="A80" s="25"/>
      <c r="B80" s="26"/>
      <c r="C80" s="22" t="s">
        <v>111</v>
      </c>
      <c r="D80" s="25"/>
      <c r="E80" s="25"/>
      <c r="F80" s="25"/>
      <c r="G80" s="25"/>
      <c r="H80" s="25"/>
      <c r="I80" s="25"/>
      <c r="J80" s="25"/>
      <c r="K80" s="25"/>
      <c r="L80" s="72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spans="1:65" s="2" customFormat="1" ht="24.75" customHeight="1">
      <c r="A81" s="25"/>
      <c r="B81" s="26"/>
      <c r="C81" s="25"/>
      <c r="D81" s="25"/>
      <c r="E81" s="402" t="str">
        <f>E9</f>
        <v>SO 04 - SO 04  Stavebně sanační čerpání, sanační technologie a její provoz</v>
      </c>
      <c r="F81" s="403"/>
      <c r="G81" s="403"/>
      <c r="H81" s="403"/>
      <c r="I81" s="25"/>
      <c r="J81" s="25"/>
      <c r="K81" s="25"/>
      <c r="L81" s="72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65" s="2" customFormat="1" ht="6.9" customHeight="1">
      <c r="A82" s="25"/>
      <c r="B82" s="26"/>
      <c r="C82" s="25"/>
      <c r="D82" s="25"/>
      <c r="E82" s="25"/>
      <c r="F82" s="25"/>
      <c r="G82" s="25"/>
      <c r="H82" s="25"/>
      <c r="I82" s="25"/>
      <c r="J82" s="25"/>
      <c r="K82" s="25"/>
      <c r="L82" s="72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65" s="2" customFormat="1" ht="12" customHeight="1">
      <c r="A83" s="25"/>
      <c r="B83" s="26"/>
      <c r="C83" s="22" t="s">
        <v>22</v>
      </c>
      <c r="D83" s="25"/>
      <c r="E83" s="25"/>
      <c r="F83" s="21" t="str">
        <f>F12</f>
        <v>Město Zásmuky</v>
      </c>
      <c r="G83" s="25"/>
      <c r="H83" s="25"/>
      <c r="I83" s="22" t="s">
        <v>24</v>
      </c>
      <c r="J83" s="40" t="str">
        <f>IF(J12="","",J12)</f>
        <v>20. 5. 2016</v>
      </c>
      <c r="K83" s="25"/>
      <c r="L83" s="72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65" s="2" customFormat="1" ht="6.9" customHeight="1">
      <c r="A84" s="25"/>
      <c r="B84" s="26"/>
      <c r="C84" s="25"/>
      <c r="D84" s="25"/>
      <c r="E84" s="25"/>
      <c r="F84" s="25"/>
      <c r="G84" s="25"/>
      <c r="H84" s="25"/>
      <c r="I84" s="25"/>
      <c r="J84" s="25"/>
      <c r="K84" s="25"/>
      <c r="L84" s="72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65" s="2" customFormat="1" ht="25.65" customHeight="1">
      <c r="A85" s="25"/>
      <c r="B85" s="26"/>
      <c r="C85" s="22" t="s">
        <v>28</v>
      </c>
      <c r="D85" s="25"/>
      <c r="E85" s="25"/>
      <c r="F85" s="21" t="str">
        <f>E15</f>
        <v>Město Zásmuky</v>
      </c>
      <c r="G85" s="25"/>
      <c r="H85" s="25"/>
      <c r="I85" s="22" t="s">
        <v>34</v>
      </c>
      <c r="J85" s="23" t="str">
        <f>E21</f>
        <v>Bioanalytika CZ, s.r.o.</v>
      </c>
      <c r="K85" s="25"/>
      <c r="L85" s="72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65" s="2" customFormat="1" ht="15.15" customHeight="1">
      <c r="A86" s="25"/>
      <c r="B86" s="26"/>
      <c r="C86" s="22" t="s">
        <v>31</v>
      </c>
      <c r="D86" s="25"/>
      <c r="E86" s="25"/>
      <c r="F86" s="21" t="str">
        <f>IF(E18="","",E18)</f>
        <v>Společnost VZE &amp; FCC</v>
      </c>
      <c r="G86" s="25"/>
      <c r="H86" s="25"/>
      <c r="I86" s="22" t="s">
        <v>37</v>
      </c>
      <c r="J86" s="23" t="str">
        <f>E24</f>
        <v xml:space="preserve"> </v>
      </c>
      <c r="K86" s="25"/>
      <c r="L86" s="72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65" s="2" customFormat="1" ht="10.35" customHeight="1">
      <c r="A87" s="25"/>
      <c r="B87" s="26"/>
      <c r="C87" s="25"/>
      <c r="D87" s="25"/>
      <c r="E87" s="25"/>
      <c r="F87" s="25"/>
      <c r="G87" s="25"/>
      <c r="H87" s="25"/>
      <c r="I87" s="25"/>
      <c r="J87" s="25"/>
      <c r="K87" s="25"/>
      <c r="L87" s="72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65" s="11" customFormat="1" ht="29.25" customHeight="1">
      <c r="A88" s="97"/>
      <c r="B88" s="98"/>
      <c r="C88" s="99" t="s">
        <v>128</v>
      </c>
      <c r="D88" s="100" t="s">
        <v>59</v>
      </c>
      <c r="E88" s="100" t="s">
        <v>55</v>
      </c>
      <c r="F88" s="100" t="s">
        <v>56</v>
      </c>
      <c r="G88" s="100" t="s">
        <v>129</v>
      </c>
      <c r="H88" s="100" t="s">
        <v>130</v>
      </c>
      <c r="I88" s="100" t="s">
        <v>131</v>
      </c>
      <c r="J88" s="100" t="s">
        <v>118</v>
      </c>
      <c r="K88" s="101" t="s">
        <v>132</v>
      </c>
      <c r="L88" s="102"/>
      <c r="M88" s="47" t="s">
        <v>3</v>
      </c>
      <c r="N88" s="48" t="s">
        <v>44</v>
      </c>
      <c r="O88" s="48" t="s">
        <v>133</v>
      </c>
      <c r="P88" s="48" t="s">
        <v>134</v>
      </c>
      <c r="Q88" s="48" t="s">
        <v>135</v>
      </c>
      <c r="R88" s="48" t="s">
        <v>136</v>
      </c>
      <c r="S88" s="48" t="s">
        <v>137</v>
      </c>
      <c r="T88" s="49" t="s">
        <v>138</v>
      </c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</row>
    <row r="89" spans="1:65" s="2" customFormat="1" ht="22.8" customHeight="1">
      <c r="A89" s="25"/>
      <c r="B89" s="26"/>
      <c r="C89" s="54" t="s">
        <v>139</v>
      </c>
      <c r="D89" s="25"/>
      <c r="E89" s="25"/>
      <c r="F89" s="25"/>
      <c r="G89" s="25"/>
      <c r="H89" s="25"/>
      <c r="I89" s="25"/>
      <c r="J89" s="103">
        <f>BK89</f>
        <v>25242500</v>
      </c>
      <c r="K89" s="25"/>
      <c r="L89" s="26"/>
      <c r="M89" s="50"/>
      <c r="N89" s="41"/>
      <c r="O89" s="51"/>
      <c r="P89" s="104">
        <f>P90+P112+P115</f>
        <v>0</v>
      </c>
      <c r="Q89" s="51"/>
      <c r="R89" s="104">
        <f>R90+R112+R115</f>
        <v>307.90500000000003</v>
      </c>
      <c r="S89" s="51"/>
      <c r="T89" s="105">
        <f>T90+T112+T115</f>
        <v>0</v>
      </c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T89" s="16" t="s">
        <v>73</v>
      </c>
      <c r="AU89" s="16" t="s">
        <v>119</v>
      </c>
      <c r="BK89" s="106">
        <f>BK90+BK112+BK115</f>
        <v>25242500</v>
      </c>
    </row>
    <row r="90" spans="1:65" s="12" customFormat="1" ht="25.95" customHeight="1">
      <c r="B90" s="107"/>
      <c r="D90" s="108" t="s">
        <v>73</v>
      </c>
      <c r="E90" s="109" t="s">
        <v>140</v>
      </c>
      <c r="F90" s="109" t="s">
        <v>141</v>
      </c>
      <c r="J90" s="110">
        <f>BK90</f>
        <v>1036120</v>
      </c>
      <c r="L90" s="107"/>
      <c r="M90" s="111"/>
      <c r="N90" s="112"/>
      <c r="O90" s="112"/>
      <c r="P90" s="113">
        <f>P91+P99+P102+P107</f>
        <v>0</v>
      </c>
      <c r="Q90" s="112"/>
      <c r="R90" s="113">
        <f>R91+R99+R102+R107</f>
        <v>307.90500000000003</v>
      </c>
      <c r="S90" s="112"/>
      <c r="T90" s="114">
        <f>T91+T99+T102+T107</f>
        <v>0</v>
      </c>
      <c r="AR90" s="108" t="s">
        <v>21</v>
      </c>
      <c r="AT90" s="115" t="s">
        <v>73</v>
      </c>
      <c r="AU90" s="115" t="s">
        <v>74</v>
      </c>
      <c r="AY90" s="108" t="s">
        <v>142</v>
      </c>
      <c r="BK90" s="116">
        <f>BK91+BK99+BK102+BK107</f>
        <v>1036120</v>
      </c>
    </row>
    <row r="91" spans="1:65" s="12" customFormat="1" ht="22.8" customHeight="1">
      <c r="B91" s="107"/>
      <c r="D91" s="108" t="s">
        <v>73</v>
      </c>
      <c r="E91" s="117" t="s">
        <v>21</v>
      </c>
      <c r="F91" s="117" t="s">
        <v>143</v>
      </c>
      <c r="J91" s="118">
        <f>BK91</f>
        <v>793550</v>
      </c>
      <c r="L91" s="107"/>
      <c r="M91" s="111"/>
      <c r="N91" s="112"/>
      <c r="O91" s="112"/>
      <c r="P91" s="113">
        <f>SUM(P92:P98)</f>
        <v>0</v>
      </c>
      <c r="Q91" s="112"/>
      <c r="R91" s="113">
        <f>SUM(R92:R98)</f>
        <v>0</v>
      </c>
      <c r="S91" s="112"/>
      <c r="T91" s="114">
        <f>SUM(T92:T98)</f>
        <v>0</v>
      </c>
      <c r="AR91" s="108" t="s">
        <v>21</v>
      </c>
      <c r="AT91" s="115" t="s">
        <v>73</v>
      </c>
      <c r="AU91" s="115" t="s">
        <v>21</v>
      </c>
      <c r="AY91" s="108" t="s">
        <v>142</v>
      </c>
      <c r="BK91" s="116">
        <f>SUM(BK92:BK98)</f>
        <v>793550</v>
      </c>
    </row>
    <row r="92" spans="1:65" s="2" customFormat="1" ht="21.75" customHeight="1">
      <c r="A92" s="25"/>
      <c r="B92" s="119"/>
      <c r="C92" s="120" t="s">
        <v>21</v>
      </c>
      <c r="D92" s="120" t="s">
        <v>144</v>
      </c>
      <c r="E92" s="121" t="s">
        <v>467</v>
      </c>
      <c r="F92" s="122" t="s">
        <v>468</v>
      </c>
      <c r="G92" s="123" t="s">
        <v>469</v>
      </c>
      <c r="H92" s="124">
        <v>365</v>
      </c>
      <c r="I92" s="125">
        <v>1970</v>
      </c>
      <c r="J92" s="125">
        <f>ROUND(I92*H92,2)</f>
        <v>719050</v>
      </c>
      <c r="K92" s="122" t="s">
        <v>3</v>
      </c>
      <c r="L92" s="26"/>
      <c r="M92" s="126" t="s">
        <v>3</v>
      </c>
      <c r="N92" s="127" t="s">
        <v>45</v>
      </c>
      <c r="O92" s="128">
        <v>0</v>
      </c>
      <c r="P92" s="128">
        <f>O92*H92</f>
        <v>0</v>
      </c>
      <c r="Q92" s="128">
        <v>0</v>
      </c>
      <c r="R92" s="128">
        <f>Q92*H92</f>
        <v>0</v>
      </c>
      <c r="S92" s="128">
        <v>0</v>
      </c>
      <c r="T92" s="129">
        <f>S92*H92</f>
        <v>0</v>
      </c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R92" s="130" t="s">
        <v>148</v>
      </c>
      <c r="AT92" s="130" t="s">
        <v>144</v>
      </c>
      <c r="AU92" s="130" t="s">
        <v>84</v>
      </c>
      <c r="AY92" s="16" t="s">
        <v>142</v>
      </c>
      <c r="BE92" s="131">
        <f>IF(N92="základní",J92,0)</f>
        <v>719050</v>
      </c>
      <c r="BF92" s="131">
        <f>IF(N92="snížená",J92,0)</f>
        <v>0</v>
      </c>
      <c r="BG92" s="131">
        <f>IF(N92="zákl. přenesená",J92,0)</f>
        <v>0</v>
      </c>
      <c r="BH92" s="131">
        <f>IF(N92="sníž. přenesená",J92,0)</f>
        <v>0</v>
      </c>
      <c r="BI92" s="131">
        <f>IF(N92="nulová",J92,0)</f>
        <v>0</v>
      </c>
      <c r="BJ92" s="16" t="s">
        <v>21</v>
      </c>
      <c r="BK92" s="131">
        <f>ROUND(I92*H92,2)</f>
        <v>719050</v>
      </c>
      <c r="BL92" s="16" t="s">
        <v>148</v>
      </c>
      <c r="BM92" s="130" t="s">
        <v>470</v>
      </c>
    </row>
    <row r="93" spans="1:65" s="2" customFormat="1" ht="38.4">
      <c r="A93" s="25"/>
      <c r="B93" s="26"/>
      <c r="C93" s="25"/>
      <c r="D93" s="132" t="s">
        <v>150</v>
      </c>
      <c r="E93" s="25"/>
      <c r="F93" s="133" t="s">
        <v>471</v>
      </c>
      <c r="G93" s="25"/>
      <c r="H93" s="25"/>
      <c r="I93" s="25"/>
      <c r="J93" s="25"/>
      <c r="K93" s="25"/>
      <c r="L93" s="26"/>
      <c r="M93" s="134"/>
      <c r="N93" s="135"/>
      <c r="O93" s="43"/>
      <c r="P93" s="43"/>
      <c r="Q93" s="43"/>
      <c r="R93" s="43"/>
      <c r="S93" s="43"/>
      <c r="T93" s="4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T93" s="16" t="s">
        <v>150</v>
      </c>
      <c r="AU93" s="16" t="s">
        <v>84</v>
      </c>
    </row>
    <row r="94" spans="1:65" s="13" customFormat="1" ht="20.399999999999999">
      <c r="B94" s="136"/>
      <c r="D94" s="132" t="s">
        <v>152</v>
      </c>
      <c r="E94" s="137" t="s">
        <v>3</v>
      </c>
      <c r="F94" s="138" t="s">
        <v>472</v>
      </c>
      <c r="H94" s="139">
        <v>365</v>
      </c>
      <c r="L94" s="136"/>
      <c r="M94" s="140"/>
      <c r="N94" s="141"/>
      <c r="O94" s="141"/>
      <c r="P94" s="141"/>
      <c r="Q94" s="141"/>
      <c r="R94" s="141"/>
      <c r="S94" s="141"/>
      <c r="T94" s="142"/>
      <c r="AT94" s="137" t="s">
        <v>152</v>
      </c>
      <c r="AU94" s="137" t="s">
        <v>84</v>
      </c>
      <c r="AV94" s="13" t="s">
        <v>84</v>
      </c>
      <c r="AW94" s="13" t="s">
        <v>33</v>
      </c>
      <c r="AX94" s="13" t="s">
        <v>21</v>
      </c>
      <c r="AY94" s="137" t="s">
        <v>142</v>
      </c>
    </row>
    <row r="95" spans="1:65" s="2" customFormat="1" ht="21.75" customHeight="1">
      <c r="A95" s="25"/>
      <c r="B95" s="119"/>
      <c r="C95" s="120" t="s">
        <v>84</v>
      </c>
      <c r="D95" s="120" t="s">
        <v>144</v>
      </c>
      <c r="E95" s="121" t="s">
        <v>473</v>
      </c>
      <c r="F95" s="122" t="s">
        <v>474</v>
      </c>
      <c r="G95" s="123" t="s">
        <v>469</v>
      </c>
      <c r="H95" s="124">
        <v>365</v>
      </c>
      <c r="I95" s="125">
        <v>100</v>
      </c>
      <c r="J95" s="125">
        <f>ROUND(I95*H95,2)</f>
        <v>36500</v>
      </c>
      <c r="K95" s="122" t="s">
        <v>3</v>
      </c>
      <c r="L95" s="26"/>
      <c r="M95" s="126" t="s">
        <v>3</v>
      </c>
      <c r="N95" s="127" t="s">
        <v>45</v>
      </c>
      <c r="O95" s="128">
        <v>0</v>
      </c>
      <c r="P95" s="128">
        <f>O95*H95</f>
        <v>0</v>
      </c>
      <c r="Q95" s="128">
        <v>0</v>
      </c>
      <c r="R95" s="128">
        <f>Q95*H95</f>
        <v>0</v>
      </c>
      <c r="S95" s="128">
        <v>0</v>
      </c>
      <c r="T95" s="129">
        <f>S95*H95</f>
        <v>0</v>
      </c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R95" s="130" t="s">
        <v>148</v>
      </c>
      <c r="AT95" s="130" t="s">
        <v>144</v>
      </c>
      <c r="AU95" s="130" t="s">
        <v>84</v>
      </c>
      <c r="AY95" s="16" t="s">
        <v>142</v>
      </c>
      <c r="BE95" s="131">
        <f>IF(N95="základní",J95,0)</f>
        <v>36500</v>
      </c>
      <c r="BF95" s="131">
        <f>IF(N95="snížená",J95,0)</f>
        <v>0</v>
      </c>
      <c r="BG95" s="131">
        <f>IF(N95="zákl. přenesená",J95,0)</f>
        <v>0</v>
      </c>
      <c r="BH95" s="131">
        <f>IF(N95="sníž. přenesená",J95,0)</f>
        <v>0</v>
      </c>
      <c r="BI95" s="131">
        <f>IF(N95="nulová",J95,0)</f>
        <v>0</v>
      </c>
      <c r="BJ95" s="16" t="s">
        <v>21</v>
      </c>
      <c r="BK95" s="131">
        <f>ROUND(I95*H95,2)</f>
        <v>36500</v>
      </c>
      <c r="BL95" s="16" t="s">
        <v>148</v>
      </c>
      <c r="BM95" s="130" t="s">
        <v>475</v>
      </c>
    </row>
    <row r="96" spans="1:65" s="13" customFormat="1">
      <c r="B96" s="136"/>
      <c r="D96" s="132" t="s">
        <v>152</v>
      </c>
      <c r="E96" s="137" t="s">
        <v>3</v>
      </c>
      <c r="F96" s="138" t="s">
        <v>476</v>
      </c>
      <c r="H96" s="139">
        <v>365</v>
      </c>
      <c r="L96" s="136"/>
      <c r="M96" s="140"/>
      <c r="N96" s="141"/>
      <c r="O96" s="141"/>
      <c r="P96" s="141"/>
      <c r="Q96" s="141"/>
      <c r="R96" s="141"/>
      <c r="S96" s="141"/>
      <c r="T96" s="142"/>
      <c r="AT96" s="137" t="s">
        <v>152</v>
      </c>
      <c r="AU96" s="137" t="s">
        <v>84</v>
      </c>
      <c r="AV96" s="13" t="s">
        <v>84</v>
      </c>
      <c r="AW96" s="13" t="s">
        <v>33</v>
      </c>
      <c r="AX96" s="13" t="s">
        <v>21</v>
      </c>
      <c r="AY96" s="137" t="s">
        <v>142</v>
      </c>
    </row>
    <row r="97" spans="1:65" s="2" customFormat="1" ht="21.75" customHeight="1">
      <c r="A97" s="25"/>
      <c r="B97" s="119"/>
      <c r="C97" s="120" t="s">
        <v>159</v>
      </c>
      <c r="D97" s="120" t="s">
        <v>144</v>
      </c>
      <c r="E97" s="121" t="s">
        <v>477</v>
      </c>
      <c r="F97" s="122" t="s">
        <v>478</v>
      </c>
      <c r="G97" s="123" t="s">
        <v>182</v>
      </c>
      <c r="H97" s="124">
        <v>200</v>
      </c>
      <c r="I97" s="125">
        <v>190</v>
      </c>
      <c r="J97" s="125">
        <f>ROUND(I97*H97,2)</f>
        <v>38000</v>
      </c>
      <c r="K97" s="122" t="s">
        <v>3</v>
      </c>
      <c r="L97" s="26"/>
      <c r="M97" s="126" t="s">
        <v>3</v>
      </c>
      <c r="N97" s="127" t="s">
        <v>45</v>
      </c>
      <c r="O97" s="128">
        <v>0</v>
      </c>
      <c r="P97" s="128">
        <f>O97*H97</f>
        <v>0</v>
      </c>
      <c r="Q97" s="128">
        <v>0</v>
      </c>
      <c r="R97" s="128">
        <f>Q97*H97</f>
        <v>0</v>
      </c>
      <c r="S97" s="128">
        <v>0</v>
      </c>
      <c r="T97" s="129">
        <f>S97*H97</f>
        <v>0</v>
      </c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R97" s="130" t="s">
        <v>148</v>
      </c>
      <c r="AT97" s="130" t="s">
        <v>144</v>
      </c>
      <c r="AU97" s="130" t="s">
        <v>84</v>
      </c>
      <c r="AY97" s="16" t="s">
        <v>142</v>
      </c>
      <c r="BE97" s="131">
        <f>IF(N97="základní",J97,0)</f>
        <v>38000</v>
      </c>
      <c r="BF97" s="131">
        <f>IF(N97="snížená",J97,0)</f>
        <v>0</v>
      </c>
      <c r="BG97" s="131">
        <f>IF(N97="zákl. přenesená",J97,0)</f>
        <v>0</v>
      </c>
      <c r="BH97" s="131">
        <f>IF(N97="sníž. přenesená",J97,0)</f>
        <v>0</v>
      </c>
      <c r="BI97" s="131">
        <f>IF(N97="nulová",J97,0)</f>
        <v>0</v>
      </c>
      <c r="BJ97" s="16" t="s">
        <v>21</v>
      </c>
      <c r="BK97" s="131">
        <f>ROUND(I97*H97,2)</f>
        <v>38000</v>
      </c>
      <c r="BL97" s="16" t="s">
        <v>148</v>
      </c>
      <c r="BM97" s="130" t="s">
        <v>479</v>
      </c>
    </row>
    <row r="98" spans="1:65" s="13" customFormat="1" ht="20.399999999999999">
      <c r="B98" s="136"/>
      <c r="D98" s="132" t="s">
        <v>152</v>
      </c>
      <c r="E98" s="137" t="s">
        <v>3</v>
      </c>
      <c r="F98" s="138" t="s">
        <v>480</v>
      </c>
      <c r="H98" s="139">
        <v>200</v>
      </c>
      <c r="L98" s="136"/>
      <c r="M98" s="140"/>
      <c r="N98" s="141"/>
      <c r="O98" s="141"/>
      <c r="P98" s="141"/>
      <c r="Q98" s="141"/>
      <c r="R98" s="141"/>
      <c r="S98" s="141"/>
      <c r="T98" s="142"/>
      <c r="AT98" s="137" t="s">
        <v>152</v>
      </c>
      <c r="AU98" s="137" t="s">
        <v>84</v>
      </c>
      <c r="AV98" s="13" t="s">
        <v>84</v>
      </c>
      <c r="AW98" s="13" t="s">
        <v>33</v>
      </c>
      <c r="AX98" s="13" t="s">
        <v>21</v>
      </c>
      <c r="AY98" s="137" t="s">
        <v>142</v>
      </c>
    </row>
    <row r="99" spans="1:65" s="12" customFormat="1" ht="22.8" customHeight="1">
      <c r="B99" s="107"/>
      <c r="D99" s="108" t="s">
        <v>73</v>
      </c>
      <c r="E99" s="117" t="s">
        <v>148</v>
      </c>
      <c r="F99" s="117" t="s">
        <v>247</v>
      </c>
      <c r="J99" s="118">
        <f>BK99</f>
        <v>50400</v>
      </c>
      <c r="L99" s="107"/>
      <c r="M99" s="111"/>
      <c r="N99" s="112"/>
      <c r="O99" s="112"/>
      <c r="P99" s="113">
        <f>SUM(P100:P101)</f>
        <v>0</v>
      </c>
      <c r="Q99" s="112"/>
      <c r="R99" s="113">
        <f>SUM(R100:R101)</f>
        <v>151.26160000000002</v>
      </c>
      <c r="S99" s="112"/>
      <c r="T99" s="114">
        <f>SUM(T100:T101)</f>
        <v>0</v>
      </c>
      <c r="AR99" s="108" t="s">
        <v>21</v>
      </c>
      <c r="AT99" s="115" t="s">
        <v>73</v>
      </c>
      <c r="AU99" s="115" t="s">
        <v>21</v>
      </c>
      <c r="AY99" s="108" t="s">
        <v>142</v>
      </c>
      <c r="BK99" s="116">
        <f>SUM(BK100:BK101)</f>
        <v>50400</v>
      </c>
    </row>
    <row r="100" spans="1:65" s="2" customFormat="1" ht="16.5" customHeight="1">
      <c r="A100" s="25"/>
      <c r="B100" s="119"/>
      <c r="C100" s="120" t="s">
        <v>148</v>
      </c>
      <c r="D100" s="120" t="s">
        <v>144</v>
      </c>
      <c r="E100" s="121" t="s">
        <v>481</v>
      </c>
      <c r="F100" s="122" t="s">
        <v>482</v>
      </c>
      <c r="G100" s="123" t="s">
        <v>182</v>
      </c>
      <c r="H100" s="124">
        <v>80</v>
      </c>
      <c r="I100" s="125">
        <v>630</v>
      </c>
      <c r="J100" s="125">
        <f>ROUND(I100*H100,2)</f>
        <v>50400</v>
      </c>
      <c r="K100" s="122" t="s">
        <v>3</v>
      </c>
      <c r="L100" s="26"/>
      <c r="M100" s="126" t="s">
        <v>3</v>
      </c>
      <c r="N100" s="127" t="s">
        <v>45</v>
      </c>
      <c r="O100" s="128">
        <v>0</v>
      </c>
      <c r="P100" s="128">
        <f>O100*H100</f>
        <v>0</v>
      </c>
      <c r="Q100" s="128">
        <v>1.8907700000000001</v>
      </c>
      <c r="R100" s="128">
        <f>Q100*H100</f>
        <v>151.26160000000002</v>
      </c>
      <c r="S100" s="128">
        <v>0</v>
      </c>
      <c r="T100" s="129">
        <f>S100*H100</f>
        <v>0</v>
      </c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R100" s="130" t="s">
        <v>148</v>
      </c>
      <c r="AT100" s="130" t="s">
        <v>144</v>
      </c>
      <c r="AU100" s="130" t="s">
        <v>84</v>
      </c>
      <c r="AY100" s="16" t="s">
        <v>142</v>
      </c>
      <c r="BE100" s="131">
        <f>IF(N100="základní",J100,0)</f>
        <v>50400</v>
      </c>
      <c r="BF100" s="131">
        <f>IF(N100="snížená",J100,0)</f>
        <v>0</v>
      </c>
      <c r="BG100" s="131">
        <f>IF(N100="zákl. přenesená",J100,0)</f>
        <v>0</v>
      </c>
      <c r="BH100" s="131">
        <f>IF(N100="sníž. přenesená",J100,0)</f>
        <v>0</v>
      </c>
      <c r="BI100" s="131">
        <f>IF(N100="nulová",J100,0)</f>
        <v>0</v>
      </c>
      <c r="BJ100" s="16" t="s">
        <v>21</v>
      </c>
      <c r="BK100" s="131">
        <f>ROUND(I100*H100,2)</f>
        <v>50400</v>
      </c>
      <c r="BL100" s="16" t="s">
        <v>148</v>
      </c>
      <c r="BM100" s="130" t="s">
        <v>483</v>
      </c>
    </row>
    <row r="101" spans="1:65" s="2" customFormat="1" ht="19.2">
      <c r="A101" s="25"/>
      <c r="B101" s="26"/>
      <c r="C101" s="25"/>
      <c r="D101" s="132" t="s">
        <v>150</v>
      </c>
      <c r="E101" s="25"/>
      <c r="F101" s="133" t="s">
        <v>484</v>
      </c>
      <c r="G101" s="25"/>
      <c r="H101" s="25"/>
      <c r="I101" s="25"/>
      <c r="J101" s="25"/>
      <c r="K101" s="25"/>
      <c r="L101" s="26"/>
      <c r="M101" s="134"/>
      <c r="N101" s="135"/>
      <c r="O101" s="43"/>
      <c r="P101" s="43"/>
      <c r="Q101" s="43"/>
      <c r="R101" s="43"/>
      <c r="S101" s="43"/>
      <c r="T101" s="44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T101" s="16" t="s">
        <v>150</v>
      </c>
      <c r="AU101" s="16" t="s">
        <v>84</v>
      </c>
    </row>
    <row r="102" spans="1:65" s="12" customFormat="1" ht="22.8" customHeight="1">
      <c r="B102" s="107"/>
      <c r="D102" s="108" t="s">
        <v>73</v>
      </c>
      <c r="E102" s="117" t="s">
        <v>169</v>
      </c>
      <c r="F102" s="117" t="s">
        <v>485</v>
      </c>
      <c r="J102" s="118">
        <f>BK102</f>
        <v>142610</v>
      </c>
      <c r="L102" s="107"/>
      <c r="M102" s="111"/>
      <c r="N102" s="112"/>
      <c r="O102" s="112"/>
      <c r="P102" s="113">
        <f>SUM(P103:P106)</f>
        <v>0</v>
      </c>
      <c r="Q102" s="112"/>
      <c r="R102" s="113">
        <f>SUM(R103:R106)</f>
        <v>156.29500000000002</v>
      </c>
      <c r="S102" s="112"/>
      <c r="T102" s="114">
        <f>SUM(T103:T106)</f>
        <v>0</v>
      </c>
      <c r="AR102" s="108" t="s">
        <v>21</v>
      </c>
      <c r="AT102" s="115" t="s">
        <v>73</v>
      </c>
      <c r="AU102" s="115" t="s">
        <v>21</v>
      </c>
      <c r="AY102" s="108" t="s">
        <v>142</v>
      </c>
      <c r="BK102" s="116">
        <f>SUM(BK103:BK106)</f>
        <v>142610</v>
      </c>
    </row>
    <row r="103" spans="1:65" s="2" customFormat="1" ht="21.75" customHeight="1">
      <c r="A103" s="25"/>
      <c r="B103" s="119"/>
      <c r="C103" s="120" t="s">
        <v>169</v>
      </c>
      <c r="D103" s="120" t="s">
        <v>144</v>
      </c>
      <c r="E103" s="121" t="s">
        <v>486</v>
      </c>
      <c r="F103" s="122" t="s">
        <v>487</v>
      </c>
      <c r="G103" s="123" t="s">
        <v>156</v>
      </c>
      <c r="H103" s="124">
        <v>350</v>
      </c>
      <c r="I103" s="125">
        <v>122</v>
      </c>
      <c r="J103" s="125">
        <f>ROUND(I103*H103,2)</f>
        <v>42700</v>
      </c>
      <c r="K103" s="122" t="s">
        <v>3</v>
      </c>
      <c r="L103" s="26"/>
      <c r="M103" s="126" t="s">
        <v>3</v>
      </c>
      <c r="N103" s="127" t="s">
        <v>45</v>
      </c>
      <c r="O103" s="128">
        <v>0</v>
      </c>
      <c r="P103" s="128">
        <f>O103*H103</f>
        <v>0</v>
      </c>
      <c r="Q103" s="128">
        <v>8.3500000000000005E-2</v>
      </c>
      <c r="R103" s="128">
        <f>Q103*H103</f>
        <v>29.225000000000001</v>
      </c>
      <c r="S103" s="128">
        <v>0</v>
      </c>
      <c r="T103" s="129">
        <f>S103*H103</f>
        <v>0</v>
      </c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R103" s="130" t="s">
        <v>148</v>
      </c>
      <c r="AT103" s="130" t="s">
        <v>144</v>
      </c>
      <c r="AU103" s="130" t="s">
        <v>84</v>
      </c>
      <c r="AY103" s="16" t="s">
        <v>142</v>
      </c>
      <c r="BE103" s="131">
        <f>IF(N103="základní",J103,0)</f>
        <v>42700</v>
      </c>
      <c r="BF103" s="131">
        <f>IF(N103="snížená",J103,0)</f>
        <v>0</v>
      </c>
      <c r="BG103" s="131">
        <f>IF(N103="zákl. přenesená",J103,0)</f>
        <v>0</v>
      </c>
      <c r="BH103" s="131">
        <f>IF(N103="sníž. přenesená",J103,0)</f>
        <v>0</v>
      </c>
      <c r="BI103" s="131">
        <f>IF(N103="nulová",J103,0)</f>
        <v>0</v>
      </c>
      <c r="BJ103" s="16" t="s">
        <v>21</v>
      </c>
      <c r="BK103" s="131">
        <f>ROUND(I103*H103,2)</f>
        <v>42700</v>
      </c>
      <c r="BL103" s="16" t="s">
        <v>148</v>
      </c>
      <c r="BM103" s="130" t="s">
        <v>488</v>
      </c>
    </row>
    <row r="104" spans="1:65" s="2" customFormat="1" ht="28.8">
      <c r="A104" s="25"/>
      <c r="B104" s="26"/>
      <c r="C104" s="25"/>
      <c r="D104" s="132" t="s">
        <v>150</v>
      </c>
      <c r="E104" s="25"/>
      <c r="F104" s="133" t="s">
        <v>489</v>
      </c>
      <c r="G104" s="25"/>
      <c r="H104" s="25"/>
      <c r="I104" s="25"/>
      <c r="J104" s="25"/>
      <c r="K104" s="25"/>
      <c r="L104" s="26"/>
      <c r="M104" s="134"/>
      <c r="N104" s="135"/>
      <c r="O104" s="43"/>
      <c r="P104" s="43"/>
      <c r="Q104" s="43"/>
      <c r="R104" s="43"/>
      <c r="S104" s="43"/>
      <c r="T104" s="44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T104" s="16" t="s">
        <v>150</v>
      </c>
      <c r="AU104" s="16" t="s">
        <v>84</v>
      </c>
    </row>
    <row r="105" spans="1:65" s="13" customFormat="1">
      <c r="B105" s="136"/>
      <c r="D105" s="132" t="s">
        <v>152</v>
      </c>
      <c r="E105" s="137" t="s">
        <v>3</v>
      </c>
      <c r="F105" s="138" t="s">
        <v>490</v>
      </c>
      <c r="H105" s="139">
        <v>350</v>
      </c>
      <c r="L105" s="136"/>
      <c r="M105" s="140"/>
      <c r="N105" s="141"/>
      <c r="O105" s="141"/>
      <c r="P105" s="141"/>
      <c r="Q105" s="141"/>
      <c r="R105" s="141"/>
      <c r="S105" s="141"/>
      <c r="T105" s="142"/>
      <c r="AT105" s="137" t="s">
        <v>152</v>
      </c>
      <c r="AU105" s="137" t="s">
        <v>84</v>
      </c>
      <c r="AV105" s="13" t="s">
        <v>84</v>
      </c>
      <c r="AW105" s="13" t="s">
        <v>33</v>
      </c>
      <c r="AX105" s="13" t="s">
        <v>21</v>
      </c>
      <c r="AY105" s="137" t="s">
        <v>142</v>
      </c>
    </row>
    <row r="106" spans="1:65" s="2" customFormat="1" ht="21.75" customHeight="1">
      <c r="A106" s="25"/>
      <c r="B106" s="119"/>
      <c r="C106" s="143" t="s">
        <v>174</v>
      </c>
      <c r="D106" s="143" t="s">
        <v>195</v>
      </c>
      <c r="E106" s="144" t="s">
        <v>491</v>
      </c>
      <c r="F106" s="145" t="s">
        <v>492</v>
      </c>
      <c r="G106" s="146" t="s">
        <v>165</v>
      </c>
      <c r="H106" s="147">
        <v>97</v>
      </c>
      <c r="I106" s="148">
        <v>1030</v>
      </c>
      <c r="J106" s="148">
        <f>ROUND(I106*H106,2)</f>
        <v>99910</v>
      </c>
      <c r="K106" s="145" t="s">
        <v>3</v>
      </c>
      <c r="L106" s="149"/>
      <c r="M106" s="150" t="s">
        <v>3</v>
      </c>
      <c r="N106" s="151" t="s">
        <v>45</v>
      </c>
      <c r="O106" s="128">
        <v>0</v>
      </c>
      <c r="P106" s="128">
        <f>O106*H106</f>
        <v>0</v>
      </c>
      <c r="Q106" s="128">
        <v>1.31</v>
      </c>
      <c r="R106" s="128">
        <f>Q106*H106</f>
        <v>127.07000000000001</v>
      </c>
      <c r="S106" s="128">
        <v>0</v>
      </c>
      <c r="T106" s="129">
        <f>S106*H106</f>
        <v>0</v>
      </c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R106" s="130" t="s">
        <v>185</v>
      </c>
      <c r="AT106" s="130" t="s">
        <v>195</v>
      </c>
      <c r="AU106" s="130" t="s">
        <v>84</v>
      </c>
      <c r="AY106" s="16" t="s">
        <v>142</v>
      </c>
      <c r="BE106" s="131">
        <f>IF(N106="základní",J106,0)</f>
        <v>99910</v>
      </c>
      <c r="BF106" s="131">
        <f>IF(N106="snížená",J106,0)</f>
        <v>0</v>
      </c>
      <c r="BG106" s="131">
        <f>IF(N106="zákl. přenesená",J106,0)</f>
        <v>0</v>
      </c>
      <c r="BH106" s="131">
        <f>IF(N106="sníž. přenesená",J106,0)</f>
        <v>0</v>
      </c>
      <c r="BI106" s="131">
        <f>IF(N106="nulová",J106,0)</f>
        <v>0</v>
      </c>
      <c r="BJ106" s="16" t="s">
        <v>21</v>
      </c>
      <c r="BK106" s="131">
        <f>ROUND(I106*H106,2)</f>
        <v>99910</v>
      </c>
      <c r="BL106" s="16" t="s">
        <v>148</v>
      </c>
      <c r="BM106" s="130" t="s">
        <v>493</v>
      </c>
    </row>
    <row r="107" spans="1:65" s="12" customFormat="1" ht="22.8" customHeight="1">
      <c r="B107" s="107"/>
      <c r="D107" s="108" t="s">
        <v>73</v>
      </c>
      <c r="E107" s="117" t="s">
        <v>185</v>
      </c>
      <c r="F107" s="117" t="s">
        <v>254</v>
      </c>
      <c r="J107" s="118">
        <f>BK107</f>
        <v>49560</v>
      </c>
      <c r="L107" s="107"/>
      <c r="M107" s="111"/>
      <c r="N107" s="112"/>
      <c r="O107" s="112"/>
      <c r="P107" s="113">
        <f>SUM(P108:P111)</f>
        <v>0</v>
      </c>
      <c r="Q107" s="112"/>
      <c r="R107" s="113">
        <f>SUM(R108:R111)</f>
        <v>0.34839999999999999</v>
      </c>
      <c r="S107" s="112"/>
      <c r="T107" s="114">
        <f>SUM(T108:T111)</f>
        <v>0</v>
      </c>
      <c r="AR107" s="108" t="s">
        <v>21</v>
      </c>
      <c r="AT107" s="115" t="s">
        <v>73</v>
      </c>
      <c r="AU107" s="115" t="s">
        <v>21</v>
      </c>
      <c r="AY107" s="108" t="s">
        <v>142</v>
      </c>
      <c r="BK107" s="116">
        <f>SUM(BK108:BK111)</f>
        <v>49560</v>
      </c>
    </row>
    <row r="108" spans="1:65" s="2" customFormat="1" ht="21.75" customHeight="1">
      <c r="A108" s="25"/>
      <c r="B108" s="119"/>
      <c r="C108" s="120" t="s">
        <v>179</v>
      </c>
      <c r="D108" s="120" t="s">
        <v>144</v>
      </c>
      <c r="E108" s="121" t="s">
        <v>494</v>
      </c>
      <c r="F108" s="122" t="s">
        <v>495</v>
      </c>
      <c r="G108" s="123" t="s">
        <v>251</v>
      </c>
      <c r="H108" s="124">
        <v>520</v>
      </c>
      <c r="I108" s="125">
        <v>12</v>
      </c>
      <c r="J108" s="125">
        <f>ROUND(I108*H108,2)</f>
        <v>6240</v>
      </c>
      <c r="K108" s="122" t="s">
        <v>3</v>
      </c>
      <c r="L108" s="26"/>
      <c r="M108" s="126" t="s">
        <v>3</v>
      </c>
      <c r="N108" s="127" t="s">
        <v>45</v>
      </c>
      <c r="O108" s="128">
        <v>0</v>
      </c>
      <c r="P108" s="128">
        <f>O108*H108</f>
        <v>0</v>
      </c>
      <c r="Q108" s="128">
        <v>0</v>
      </c>
      <c r="R108" s="128">
        <f>Q108*H108</f>
        <v>0</v>
      </c>
      <c r="S108" s="128">
        <v>0</v>
      </c>
      <c r="T108" s="129">
        <f>S108*H108</f>
        <v>0</v>
      </c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R108" s="130" t="s">
        <v>148</v>
      </c>
      <c r="AT108" s="130" t="s">
        <v>144</v>
      </c>
      <c r="AU108" s="130" t="s">
        <v>84</v>
      </c>
      <c r="AY108" s="16" t="s">
        <v>142</v>
      </c>
      <c r="BE108" s="131">
        <f>IF(N108="základní",J108,0)</f>
        <v>6240</v>
      </c>
      <c r="BF108" s="131">
        <f>IF(N108="snížená",J108,0)</f>
        <v>0</v>
      </c>
      <c r="BG108" s="131">
        <f>IF(N108="zákl. přenesená",J108,0)</f>
        <v>0</v>
      </c>
      <c r="BH108" s="131">
        <f>IF(N108="sníž. přenesená",J108,0)</f>
        <v>0</v>
      </c>
      <c r="BI108" s="131">
        <f>IF(N108="nulová",J108,0)</f>
        <v>0</v>
      </c>
      <c r="BJ108" s="16" t="s">
        <v>21</v>
      </c>
      <c r="BK108" s="131">
        <f>ROUND(I108*H108,2)</f>
        <v>6240</v>
      </c>
      <c r="BL108" s="16" t="s">
        <v>148</v>
      </c>
      <c r="BM108" s="130" t="s">
        <v>496</v>
      </c>
    </row>
    <row r="109" spans="1:65" s="13" customFormat="1" ht="20.399999999999999">
      <c r="B109" s="136"/>
      <c r="D109" s="132" t="s">
        <v>152</v>
      </c>
      <c r="E109" s="137" t="s">
        <v>3</v>
      </c>
      <c r="F109" s="138" t="s">
        <v>497</v>
      </c>
      <c r="H109" s="139">
        <v>520</v>
      </c>
      <c r="L109" s="136"/>
      <c r="M109" s="140"/>
      <c r="N109" s="141"/>
      <c r="O109" s="141"/>
      <c r="P109" s="141"/>
      <c r="Q109" s="141"/>
      <c r="R109" s="141"/>
      <c r="S109" s="141"/>
      <c r="T109" s="142"/>
      <c r="AT109" s="137" t="s">
        <v>152</v>
      </c>
      <c r="AU109" s="137" t="s">
        <v>84</v>
      </c>
      <c r="AV109" s="13" t="s">
        <v>84</v>
      </c>
      <c r="AW109" s="13" t="s">
        <v>33</v>
      </c>
      <c r="AX109" s="13" t="s">
        <v>21</v>
      </c>
      <c r="AY109" s="137" t="s">
        <v>142</v>
      </c>
    </row>
    <row r="110" spans="1:65" s="2" customFormat="1" ht="21.75" customHeight="1">
      <c r="A110" s="25"/>
      <c r="B110" s="119"/>
      <c r="C110" s="143" t="s">
        <v>185</v>
      </c>
      <c r="D110" s="143" t="s">
        <v>195</v>
      </c>
      <c r="E110" s="144" t="s">
        <v>498</v>
      </c>
      <c r="F110" s="145" t="s">
        <v>499</v>
      </c>
      <c r="G110" s="146" t="s">
        <v>251</v>
      </c>
      <c r="H110" s="147">
        <v>520</v>
      </c>
      <c r="I110" s="148">
        <v>66</v>
      </c>
      <c r="J110" s="148">
        <f>ROUND(I110*H110,2)</f>
        <v>34320</v>
      </c>
      <c r="K110" s="145" t="s">
        <v>3</v>
      </c>
      <c r="L110" s="149"/>
      <c r="M110" s="150" t="s">
        <v>3</v>
      </c>
      <c r="N110" s="151" t="s">
        <v>45</v>
      </c>
      <c r="O110" s="128">
        <v>0</v>
      </c>
      <c r="P110" s="128">
        <f>O110*H110</f>
        <v>0</v>
      </c>
      <c r="Q110" s="128">
        <v>6.7000000000000002E-4</v>
      </c>
      <c r="R110" s="128">
        <f>Q110*H110</f>
        <v>0.34839999999999999</v>
      </c>
      <c r="S110" s="128">
        <v>0</v>
      </c>
      <c r="T110" s="129">
        <f>S110*H110</f>
        <v>0</v>
      </c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R110" s="130" t="s">
        <v>185</v>
      </c>
      <c r="AT110" s="130" t="s">
        <v>195</v>
      </c>
      <c r="AU110" s="130" t="s">
        <v>84</v>
      </c>
      <c r="AY110" s="16" t="s">
        <v>142</v>
      </c>
      <c r="BE110" s="131">
        <f>IF(N110="základní",J110,0)</f>
        <v>34320</v>
      </c>
      <c r="BF110" s="131">
        <f>IF(N110="snížená",J110,0)</f>
        <v>0</v>
      </c>
      <c r="BG110" s="131">
        <f>IF(N110="zákl. přenesená",J110,0)</f>
        <v>0</v>
      </c>
      <c r="BH110" s="131">
        <f>IF(N110="sníž. přenesená",J110,0)</f>
        <v>0</v>
      </c>
      <c r="BI110" s="131">
        <f>IF(N110="nulová",J110,0)</f>
        <v>0</v>
      </c>
      <c r="BJ110" s="16" t="s">
        <v>21</v>
      </c>
      <c r="BK110" s="131">
        <f>ROUND(I110*H110,2)</f>
        <v>34320</v>
      </c>
      <c r="BL110" s="16" t="s">
        <v>148</v>
      </c>
      <c r="BM110" s="130" t="s">
        <v>500</v>
      </c>
    </row>
    <row r="111" spans="1:65" s="2" customFormat="1" ht="21.75" customHeight="1">
      <c r="A111" s="25"/>
      <c r="B111" s="119"/>
      <c r="C111" s="120" t="s">
        <v>190</v>
      </c>
      <c r="D111" s="120" t="s">
        <v>144</v>
      </c>
      <c r="E111" s="121" t="s">
        <v>501</v>
      </c>
      <c r="F111" s="122" t="s">
        <v>502</v>
      </c>
      <c r="G111" s="123" t="s">
        <v>389</v>
      </c>
      <c r="H111" s="124">
        <v>1</v>
      </c>
      <c r="I111" s="125">
        <v>9000</v>
      </c>
      <c r="J111" s="125">
        <f>ROUND(I111*H111,2)</f>
        <v>9000</v>
      </c>
      <c r="K111" s="122" t="s">
        <v>3</v>
      </c>
      <c r="L111" s="26"/>
      <c r="M111" s="126" t="s">
        <v>3</v>
      </c>
      <c r="N111" s="127" t="s">
        <v>45</v>
      </c>
      <c r="O111" s="128">
        <v>0</v>
      </c>
      <c r="P111" s="128">
        <f>O111*H111</f>
        <v>0</v>
      </c>
      <c r="Q111" s="128">
        <v>0</v>
      </c>
      <c r="R111" s="128">
        <f>Q111*H111</f>
        <v>0</v>
      </c>
      <c r="S111" s="128">
        <v>0</v>
      </c>
      <c r="T111" s="129">
        <f>S111*H111</f>
        <v>0</v>
      </c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R111" s="130" t="s">
        <v>148</v>
      </c>
      <c r="AT111" s="130" t="s">
        <v>144</v>
      </c>
      <c r="AU111" s="130" t="s">
        <v>84</v>
      </c>
      <c r="AY111" s="16" t="s">
        <v>142</v>
      </c>
      <c r="BE111" s="131">
        <f>IF(N111="základní",J111,0)</f>
        <v>9000</v>
      </c>
      <c r="BF111" s="131">
        <f>IF(N111="snížená",J111,0)</f>
        <v>0</v>
      </c>
      <c r="BG111" s="131">
        <f>IF(N111="zákl. přenesená",J111,0)</f>
        <v>0</v>
      </c>
      <c r="BH111" s="131">
        <f>IF(N111="sníž. přenesená",J111,0)</f>
        <v>0</v>
      </c>
      <c r="BI111" s="131">
        <f>IF(N111="nulová",J111,0)</f>
        <v>0</v>
      </c>
      <c r="BJ111" s="16" t="s">
        <v>21</v>
      </c>
      <c r="BK111" s="131">
        <f>ROUND(I111*H111,2)</f>
        <v>9000</v>
      </c>
      <c r="BL111" s="16" t="s">
        <v>148</v>
      </c>
      <c r="BM111" s="130" t="s">
        <v>503</v>
      </c>
    </row>
    <row r="112" spans="1:65" s="12" customFormat="1" ht="25.95" customHeight="1">
      <c r="B112" s="107"/>
      <c r="D112" s="108" t="s">
        <v>73</v>
      </c>
      <c r="E112" s="109" t="s">
        <v>285</v>
      </c>
      <c r="F112" s="109" t="s">
        <v>286</v>
      </c>
      <c r="J112" s="110">
        <f>BK112</f>
        <v>187200</v>
      </c>
      <c r="L112" s="107"/>
      <c r="M112" s="111"/>
      <c r="N112" s="112"/>
      <c r="O112" s="112"/>
      <c r="P112" s="113">
        <f>P113</f>
        <v>0</v>
      </c>
      <c r="Q112" s="112"/>
      <c r="R112" s="113">
        <f>R113</f>
        <v>0</v>
      </c>
      <c r="S112" s="112"/>
      <c r="T112" s="114">
        <f>T113</f>
        <v>0</v>
      </c>
      <c r="AR112" s="108" t="s">
        <v>84</v>
      </c>
      <c r="AT112" s="115" t="s">
        <v>73</v>
      </c>
      <c r="AU112" s="115" t="s">
        <v>74</v>
      </c>
      <c r="AY112" s="108" t="s">
        <v>142</v>
      </c>
      <c r="BK112" s="116">
        <f>BK113</f>
        <v>187200</v>
      </c>
    </row>
    <row r="113" spans="1:65" s="12" customFormat="1" ht="22.8" customHeight="1">
      <c r="B113" s="107"/>
      <c r="D113" s="108" t="s">
        <v>73</v>
      </c>
      <c r="E113" s="117" t="s">
        <v>504</v>
      </c>
      <c r="F113" s="117" t="s">
        <v>505</v>
      </c>
      <c r="J113" s="118">
        <f>BK113</f>
        <v>187200</v>
      </c>
      <c r="L113" s="107"/>
      <c r="M113" s="111"/>
      <c r="N113" s="112"/>
      <c r="O113" s="112"/>
      <c r="P113" s="113">
        <f>P114</f>
        <v>0</v>
      </c>
      <c r="Q113" s="112"/>
      <c r="R113" s="113">
        <f>R114</f>
        <v>0</v>
      </c>
      <c r="S113" s="112"/>
      <c r="T113" s="114">
        <f>T114</f>
        <v>0</v>
      </c>
      <c r="AR113" s="108" t="s">
        <v>84</v>
      </c>
      <c r="AT113" s="115" t="s">
        <v>73</v>
      </c>
      <c r="AU113" s="115" t="s">
        <v>21</v>
      </c>
      <c r="AY113" s="108" t="s">
        <v>142</v>
      </c>
      <c r="BK113" s="116">
        <f>BK114</f>
        <v>187200</v>
      </c>
    </row>
    <row r="114" spans="1:65" s="2" customFormat="1" ht="21.75" customHeight="1">
      <c r="A114" s="25"/>
      <c r="B114" s="119"/>
      <c r="C114" s="120" t="s">
        <v>26</v>
      </c>
      <c r="D114" s="120" t="s">
        <v>144</v>
      </c>
      <c r="E114" s="121" t="s">
        <v>506</v>
      </c>
      <c r="F114" s="122" t="s">
        <v>507</v>
      </c>
      <c r="G114" s="123" t="s">
        <v>251</v>
      </c>
      <c r="H114" s="124">
        <v>520</v>
      </c>
      <c r="I114" s="125">
        <v>360</v>
      </c>
      <c r="J114" s="125">
        <f>ROUND(I114*H114,2)</f>
        <v>187200</v>
      </c>
      <c r="K114" s="122" t="s">
        <v>3</v>
      </c>
      <c r="L114" s="26"/>
      <c r="M114" s="126" t="s">
        <v>3</v>
      </c>
      <c r="N114" s="127" t="s">
        <v>45</v>
      </c>
      <c r="O114" s="128">
        <v>0</v>
      </c>
      <c r="P114" s="128">
        <f>O114*H114</f>
        <v>0</v>
      </c>
      <c r="Q114" s="128">
        <v>0</v>
      </c>
      <c r="R114" s="128">
        <f>Q114*H114</f>
        <v>0</v>
      </c>
      <c r="S114" s="128">
        <v>0</v>
      </c>
      <c r="T114" s="129">
        <f>S114*H114</f>
        <v>0</v>
      </c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R114" s="130" t="s">
        <v>227</v>
      </c>
      <c r="AT114" s="130" t="s">
        <v>144</v>
      </c>
      <c r="AU114" s="130" t="s">
        <v>84</v>
      </c>
      <c r="AY114" s="16" t="s">
        <v>142</v>
      </c>
      <c r="BE114" s="131">
        <f>IF(N114="základní",J114,0)</f>
        <v>187200</v>
      </c>
      <c r="BF114" s="131">
        <f>IF(N114="snížená",J114,0)</f>
        <v>0</v>
      </c>
      <c r="BG114" s="131">
        <f>IF(N114="zákl. přenesená",J114,0)</f>
        <v>0</v>
      </c>
      <c r="BH114" s="131">
        <f>IF(N114="sníž. přenesená",J114,0)</f>
        <v>0</v>
      </c>
      <c r="BI114" s="131">
        <f>IF(N114="nulová",J114,0)</f>
        <v>0</v>
      </c>
      <c r="BJ114" s="16" t="s">
        <v>21</v>
      </c>
      <c r="BK114" s="131">
        <f>ROUND(I114*H114,2)</f>
        <v>187200</v>
      </c>
      <c r="BL114" s="16" t="s">
        <v>227</v>
      </c>
      <c r="BM114" s="130" t="s">
        <v>508</v>
      </c>
    </row>
    <row r="115" spans="1:65" s="12" customFormat="1" ht="25.95" customHeight="1">
      <c r="B115" s="107"/>
      <c r="D115" s="108" t="s">
        <v>73</v>
      </c>
      <c r="E115" s="109" t="s">
        <v>385</v>
      </c>
      <c r="F115" s="109" t="s">
        <v>385</v>
      </c>
      <c r="J115" s="110">
        <f>BK115</f>
        <v>24019180</v>
      </c>
      <c r="L115" s="107"/>
      <c r="M115" s="111"/>
      <c r="N115" s="112"/>
      <c r="O115" s="112"/>
      <c r="P115" s="113">
        <f>P116+P136</f>
        <v>0</v>
      </c>
      <c r="Q115" s="112"/>
      <c r="R115" s="113">
        <f>R116+R136</f>
        <v>0</v>
      </c>
      <c r="S115" s="112"/>
      <c r="T115" s="114">
        <f>T116+T136</f>
        <v>0</v>
      </c>
      <c r="AR115" s="108" t="s">
        <v>148</v>
      </c>
      <c r="AT115" s="115" t="s">
        <v>73</v>
      </c>
      <c r="AU115" s="115" t="s">
        <v>74</v>
      </c>
      <c r="AY115" s="108" t="s">
        <v>142</v>
      </c>
      <c r="BK115" s="116">
        <f>BK116+BK136</f>
        <v>24019180</v>
      </c>
    </row>
    <row r="116" spans="1:65" s="12" customFormat="1" ht="22.8" customHeight="1">
      <c r="B116" s="107"/>
      <c r="D116" s="108" t="s">
        <v>73</v>
      </c>
      <c r="E116" s="117" t="s">
        <v>509</v>
      </c>
      <c r="F116" s="117" t="s">
        <v>510</v>
      </c>
      <c r="J116" s="118">
        <f>BK116</f>
        <v>21598300</v>
      </c>
      <c r="L116" s="107"/>
      <c r="M116" s="111"/>
      <c r="N116" s="112"/>
      <c r="O116" s="112"/>
      <c r="P116" s="113">
        <f>SUM(P117:P135)</f>
        <v>0</v>
      </c>
      <c r="Q116" s="112"/>
      <c r="R116" s="113">
        <f>SUM(R117:R135)</f>
        <v>0</v>
      </c>
      <c r="S116" s="112"/>
      <c r="T116" s="114">
        <f>SUM(T117:T135)</f>
        <v>0</v>
      </c>
      <c r="AR116" s="108" t="s">
        <v>148</v>
      </c>
      <c r="AT116" s="115" t="s">
        <v>73</v>
      </c>
      <c r="AU116" s="115" t="s">
        <v>21</v>
      </c>
      <c r="AY116" s="108" t="s">
        <v>142</v>
      </c>
      <c r="BK116" s="116">
        <f>SUM(BK117:BK135)</f>
        <v>21598300</v>
      </c>
    </row>
    <row r="117" spans="1:65" s="2" customFormat="1" ht="16.5" customHeight="1">
      <c r="A117" s="25"/>
      <c r="B117" s="119"/>
      <c r="C117" s="120" t="s">
        <v>202</v>
      </c>
      <c r="D117" s="120" t="s">
        <v>144</v>
      </c>
      <c r="E117" s="121" t="s">
        <v>511</v>
      </c>
      <c r="F117" s="122" t="s">
        <v>512</v>
      </c>
      <c r="G117" s="123" t="s">
        <v>513</v>
      </c>
      <c r="H117" s="124">
        <v>450</v>
      </c>
      <c r="I117" s="125">
        <v>290</v>
      </c>
      <c r="J117" s="125">
        <f>ROUND(I117*H117,2)</f>
        <v>130500</v>
      </c>
      <c r="K117" s="122" t="s">
        <v>3</v>
      </c>
      <c r="L117" s="26"/>
      <c r="M117" s="126" t="s">
        <v>3</v>
      </c>
      <c r="N117" s="127" t="s">
        <v>45</v>
      </c>
      <c r="O117" s="128">
        <v>0</v>
      </c>
      <c r="P117" s="128">
        <f>O117*H117</f>
        <v>0</v>
      </c>
      <c r="Q117" s="128">
        <v>0</v>
      </c>
      <c r="R117" s="128">
        <f>Q117*H117</f>
        <v>0</v>
      </c>
      <c r="S117" s="128">
        <v>0</v>
      </c>
      <c r="T117" s="129">
        <f>S117*H117</f>
        <v>0</v>
      </c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R117" s="130" t="s">
        <v>199</v>
      </c>
      <c r="AT117" s="130" t="s">
        <v>144</v>
      </c>
      <c r="AU117" s="130" t="s">
        <v>84</v>
      </c>
      <c r="AY117" s="16" t="s">
        <v>142</v>
      </c>
      <c r="BE117" s="131">
        <f>IF(N117="základní",J117,0)</f>
        <v>130500</v>
      </c>
      <c r="BF117" s="131">
        <f>IF(N117="snížená",J117,0)</f>
        <v>0</v>
      </c>
      <c r="BG117" s="131">
        <f>IF(N117="zákl. přenesená",J117,0)</f>
        <v>0</v>
      </c>
      <c r="BH117" s="131">
        <f>IF(N117="sníž. přenesená",J117,0)</f>
        <v>0</v>
      </c>
      <c r="BI117" s="131">
        <f>IF(N117="nulová",J117,0)</f>
        <v>0</v>
      </c>
      <c r="BJ117" s="16" t="s">
        <v>21</v>
      </c>
      <c r="BK117" s="131">
        <f>ROUND(I117*H117,2)</f>
        <v>130500</v>
      </c>
      <c r="BL117" s="16" t="s">
        <v>199</v>
      </c>
      <c r="BM117" s="130" t="s">
        <v>514</v>
      </c>
    </row>
    <row r="118" spans="1:65" s="2" customFormat="1" ht="21.75" customHeight="1">
      <c r="A118" s="25"/>
      <c r="B118" s="119"/>
      <c r="C118" s="120" t="s">
        <v>207</v>
      </c>
      <c r="D118" s="120" t="s">
        <v>144</v>
      </c>
      <c r="E118" s="121" t="s">
        <v>515</v>
      </c>
      <c r="F118" s="122" t="s">
        <v>516</v>
      </c>
      <c r="G118" s="123" t="s">
        <v>182</v>
      </c>
      <c r="H118" s="124">
        <v>870</v>
      </c>
      <c r="I118" s="125">
        <v>420</v>
      </c>
      <c r="J118" s="125">
        <f>ROUND(I118*H118,2)</f>
        <v>365400</v>
      </c>
      <c r="K118" s="122" t="s">
        <v>3</v>
      </c>
      <c r="L118" s="26"/>
      <c r="M118" s="126" t="s">
        <v>3</v>
      </c>
      <c r="N118" s="127" t="s">
        <v>45</v>
      </c>
      <c r="O118" s="128">
        <v>0</v>
      </c>
      <c r="P118" s="128">
        <f>O118*H118</f>
        <v>0</v>
      </c>
      <c r="Q118" s="128">
        <v>0</v>
      </c>
      <c r="R118" s="128">
        <f>Q118*H118</f>
        <v>0</v>
      </c>
      <c r="S118" s="128">
        <v>0</v>
      </c>
      <c r="T118" s="129">
        <f>S118*H118</f>
        <v>0</v>
      </c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R118" s="130" t="s">
        <v>148</v>
      </c>
      <c r="AT118" s="130" t="s">
        <v>144</v>
      </c>
      <c r="AU118" s="130" t="s">
        <v>84</v>
      </c>
      <c r="AY118" s="16" t="s">
        <v>142</v>
      </c>
      <c r="BE118" s="131">
        <f>IF(N118="základní",J118,0)</f>
        <v>365400</v>
      </c>
      <c r="BF118" s="131">
        <f>IF(N118="snížená",J118,0)</f>
        <v>0</v>
      </c>
      <c r="BG118" s="131">
        <f>IF(N118="zákl. přenesená",J118,0)</f>
        <v>0</v>
      </c>
      <c r="BH118" s="131">
        <f>IF(N118="sníž. přenesená",J118,0)</f>
        <v>0</v>
      </c>
      <c r="BI118" s="131">
        <f>IF(N118="nulová",J118,0)</f>
        <v>0</v>
      </c>
      <c r="BJ118" s="16" t="s">
        <v>21</v>
      </c>
      <c r="BK118" s="131">
        <f>ROUND(I118*H118,2)</f>
        <v>365400</v>
      </c>
      <c r="BL118" s="16" t="s">
        <v>148</v>
      </c>
      <c r="BM118" s="130" t="s">
        <v>517</v>
      </c>
    </row>
    <row r="119" spans="1:65" s="2" customFormat="1" ht="28.8">
      <c r="A119" s="25"/>
      <c r="B119" s="26"/>
      <c r="C119" s="25"/>
      <c r="D119" s="132" t="s">
        <v>150</v>
      </c>
      <c r="E119" s="25"/>
      <c r="F119" s="133" t="s">
        <v>518</v>
      </c>
      <c r="G119" s="25"/>
      <c r="H119" s="25"/>
      <c r="I119" s="25"/>
      <c r="J119" s="25"/>
      <c r="K119" s="25"/>
      <c r="L119" s="26"/>
      <c r="M119" s="134"/>
      <c r="N119" s="135"/>
      <c r="O119" s="43"/>
      <c r="P119" s="43"/>
      <c r="Q119" s="43"/>
      <c r="R119" s="43"/>
      <c r="S119" s="43"/>
      <c r="T119" s="44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T119" s="16" t="s">
        <v>150</v>
      </c>
      <c r="AU119" s="16" t="s">
        <v>84</v>
      </c>
    </row>
    <row r="120" spans="1:65" s="13" customFormat="1">
      <c r="B120" s="136"/>
      <c r="D120" s="132" t="s">
        <v>152</v>
      </c>
      <c r="E120" s="137" t="s">
        <v>3</v>
      </c>
      <c r="F120" s="138" t="s">
        <v>519</v>
      </c>
      <c r="H120" s="139">
        <v>870</v>
      </c>
      <c r="L120" s="136"/>
      <c r="M120" s="140"/>
      <c r="N120" s="141"/>
      <c r="O120" s="141"/>
      <c r="P120" s="141"/>
      <c r="Q120" s="141"/>
      <c r="R120" s="141"/>
      <c r="S120" s="141"/>
      <c r="T120" s="142"/>
      <c r="AT120" s="137" t="s">
        <v>152</v>
      </c>
      <c r="AU120" s="137" t="s">
        <v>84</v>
      </c>
      <c r="AV120" s="13" t="s">
        <v>84</v>
      </c>
      <c r="AW120" s="13" t="s">
        <v>33</v>
      </c>
      <c r="AX120" s="13" t="s">
        <v>21</v>
      </c>
      <c r="AY120" s="137" t="s">
        <v>142</v>
      </c>
    </row>
    <row r="121" spans="1:65" s="2" customFormat="1" ht="16.5" customHeight="1">
      <c r="A121" s="25"/>
      <c r="B121" s="119"/>
      <c r="C121" s="120" t="s">
        <v>213</v>
      </c>
      <c r="D121" s="120" t="s">
        <v>144</v>
      </c>
      <c r="E121" s="121" t="s">
        <v>520</v>
      </c>
      <c r="F121" s="122" t="s">
        <v>521</v>
      </c>
      <c r="G121" s="123" t="s">
        <v>469</v>
      </c>
      <c r="H121" s="124">
        <v>365</v>
      </c>
      <c r="I121" s="125">
        <v>6900</v>
      </c>
      <c r="J121" s="125">
        <f>ROUND(I121*H121,2)</f>
        <v>2518500</v>
      </c>
      <c r="K121" s="122" t="s">
        <v>3</v>
      </c>
      <c r="L121" s="26"/>
      <c r="M121" s="126" t="s">
        <v>3</v>
      </c>
      <c r="N121" s="127" t="s">
        <v>45</v>
      </c>
      <c r="O121" s="128">
        <v>0</v>
      </c>
      <c r="P121" s="128">
        <f>O121*H121</f>
        <v>0</v>
      </c>
      <c r="Q121" s="128">
        <v>0</v>
      </c>
      <c r="R121" s="128">
        <f>Q121*H121</f>
        <v>0</v>
      </c>
      <c r="S121" s="128">
        <v>0</v>
      </c>
      <c r="T121" s="129">
        <f>S121*H121</f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R121" s="130" t="s">
        <v>199</v>
      </c>
      <c r="AT121" s="130" t="s">
        <v>144</v>
      </c>
      <c r="AU121" s="130" t="s">
        <v>84</v>
      </c>
      <c r="AY121" s="16" t="s">
        <v>142</v>
      </c>
      <c r="BE121" s="131">
        <f>IF(N121="základní",J121,0)</f>
        <v>2518500</v>
      </c>
      <c r="BF121" s="131">
        <f>IF(N121="snížená",J121,0)</f>
        <v>0</v>
      </c>
      <c r="BG121" s="131">
        <f>IF(N121="zákl. přenesená",J121,0)</f>
        <v>0</v>
      </c>
      <c r="BH121" s="131">
        <f>IF(N121="sníž. přenesená",J121,0)</f>
        <v>0</v>
      </c>
      <c r="BI121" s="131">
        <f>IF(N121="nulová",J121,0)</f>
        <v>0</v>
      </c>
      <c r="BJ121" s="16" t="s">
        <v>21</v>
      </c>
      <c r="BK121" s="131">
        <f>ROUND(I121*H121,2)</f>
        <v>2518500</v>
      </c>
      <c r="BL121" s="16" t="s">
        <v>199</v>
      </c>
      <c r="BM121" s="130" t="s">
        <v>522</v>
      </c>
    </row>
    <row r="122" spans="1:65" s="13" customFormat="1" ht="20.399999999999999">
      <c r="B122" s="136"/>
      <c r="D122" s="132" t="s">
        <v>152</v>
      </c>
      <c r="E122" s="137" t="s">
        <v>3</v>
      </c>
      <c r="F122" s="138" t="s">
        <v>523</v>
      </c>
      <c r="H122" s="139">
        <v>365</v>
      </c>
      <c r="L122" s="136"/>
      <c r="M122" s="140"/>
      <c r="N122" s="141"/>
      <c r="O122" s="141"/>
      <c r="P122" s="141"/>
      <c r="Q122" s="141"/>
      <c r="R122" s="141"/>
      <c r="S122" s="141"/>
      <c r="T122" s="142"/>
      <c r="AT122" s="137" t="s">
        <v>152</v>
      </c>
      <c r="AU122" s="137" t="s">
        <v>84</v>
      </c>
      <c r="AV122" s="13" t="s">
        <v>84</v>
      </c>
      <c r="AW122" s="13" t="s">
        <v>33</v>
      </c>
      <c r="AX122" s="13" t="s">
        <v>21</v>
      </c>
      <c r="AY122" s="137" t="s">
        <v>142</v>
      </c>
    </row>
    <row r="123" spans="1:65" s="2" customFormat="1" ht="21.75" customHeight="1">
      <c r="A123" s="25"/>
      <c r="B123" s="119"/>
      <c r="C123" s="120" t="s">
        <v>218</v>
      </c>
      <c r="D123" s="120" t="s">
        <v>144</v>
      </c>
      <c r="E123" s="121" t="s">
        <v>524</v>
      </c>
      <c r="F123" s="122" t="s">
        <v>525</v>
      </c>
      <c r="G123" s="123" t="s">
        <v>469</v>
      </c>
      <c r="H123" s="124">
        <v>365</v>
      </c>
      <c r="I123" s="125">
        <v>9200</v>
      </c>
      <c r="J123" s="125">
        <f>ROUND(I123*H123,2)</f>
        <v>3358000</v>
      </c>
      <c r="K123" s="122" t="s">
        <v>3</v>
      </c>
      <c r="L123" s="26"/>
      <c r="M123" s="126" t="s">
        <v>3</v>
      </c>
      <c r="N123" s="127" t="s">
        <v>45</v>
      </c>
      <c r="O123" s="128">
        <v>0</v>
      </c>
      <c r="P123" s="128">
        <f>O123*H123</f>
        <v>0</v>
      </c>
      <c r="Q123" s="128">
        <v>0</v>
      </c>
      <c r="R123" s="128">
        <f>Q123*H123</f>
        <v>0</v>
      </c>
      <c r="S123" s="128">
        <v>0</v>
      </c>
      <c r="T123" s="129">
        <f>S123*H123</f>
        <v>0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R123" s="130" t="s">
        <v>148</v>
      </c>
      <c r="AT123" s="130" t="s">
        <v>144</v>
      </c>
      <c r="AU123" s="130" t="s">
        <v>84</v>
      </c>
      <c r="AY123" s="16" t="s">
        <v>142</v>
      </c>
      <c r="BE123" s="131">
        <f>IF(N123="základní",J123,0)</f>
        <v>3358000</v>
      </c>
      <c r="BF123" s="131">
        <f>IF(N123="snížená",J123,0)</f>
        <v>0</v>
      </c>
      <c r="BG123" s="131">
        <f>IF(N123="zákl. přenesená",J123,0)</f>
        <v>0</v>
      </c>
      <c r="BH123" s="131">
        <f>IF(N123="sníž. přenesená",J123,0)</f>
        <v>0</v>
      </c>
      <c r="BI123" s="131">
        <f>IF(N123="nulová",J123,0)</f>
        <v>0</v>
      </c>
      <c r="BJ123" s="16" t="s">
        <v>21</v>
      </c>
      <c r="BK123" s="131">
        <f>ROUND(I123*H123,2)</f>
        <v>3358000</v>
      </c>
      <c r="BL123" s="16" t="s">
        <v>148</v>
      </c>
      <c r="BM123" s="130" t="s">
        <v>526</v>
      </c>
    </row>
    <row r="124" spans="1:65" s="13" customFormat="1" ht="20.399999999999999">
      <c r="B124" s="136"/>
      <c r="D124" s="132" t="s">
        <v>152</v>
      </c>
      <c r="E124" s="137" t="s">
        <v>3</v>
      </c>
      <c r="F124" s="138" t="s">
        <v>527</v>
      </c>
      <c r="H124" s="139">
        <v>365</v>
      </c>
      <c r="L124" s="136"/>
      <c r="M124" s="140"/>
      <c r="N124" s="141"/>
      <c r="O124" s="141"/>
      <c r="P124" s="141"/>
      <c r="Q124" s="141"/>
      <c r="R124" s="141"/>
      <c r="S124" s="141"/>
      <c r="T124" s="142"/>
      <c r="AT124" s="137" t="s">
        <v>152</v>
      </c>
      <c r="AU124" s="137" t="s">
        <v>84</v>
      </c>
      <c r="AV124" s="13" t="s">
        <v>84</v>
      </c>
      <c r="AW124" s="13" t="s">
        <v>33</v>
      </c>
      <c r="AX124" s="13" t="s">
        <v>21</v>
      </c>
      <c r="AY124" s="137" t="s">
        <v>142</v>
      </c>
    </row>
    <row r="125" spans="1:65" s="2" customFormat="1" ht="16.5" customHeight="1">
      <c r="A125" s="25"/>
      <c r="B125" s="119"/>
      <c r="C125" s="120" t="s">
        <v>9</v>
      </c>
      <c r="D125" s="120" t="s">
        <v>144</v>
      </c>
      <c r="E125" s="121" t="s">
        <v>528</v>
      </c>
      <c r="F125" s="122" t="s">
        <v>529</v>
      </c>
      <c r="G125" s="123" t="s">
        <v>469</v>
      </c>
      <c r="H125" s="124">
        <v>365</v>
      </c>
      <c r="I125" s="125">
        <v>37800</v>
      </c>
      <c r="J125" s="125">
        <f>ROUND(I125*H125,2)</f>
        <v>13797000</v>
      </c>
      <c r="K125" s="122" t="s">
        <v>3</v>
      </c>
      <c r="L125" s="26"/>
      <c r="M125" s="126" t="s">
        <v>3</v>
      </c>
      <c r="N125" s="127" t="s">
        <v>45</v>
      </c>
      <c r="O125" s="128">
        <v>0</v>
      </c>
      <c r="P125" s="128">
        <f>O125*H125</f>
        <v>0</v>
      </c>
      <c r="Q125" s="128">
        <v>0</v>
      </c>
      <c r="R125" s="128">
        <f>Q125*H125</f>
        <v>0</v>
      </c>
      <c r="S125" s="128">
        <v>0</v>
      </c>
      <c r="T125" s="129">
        <f>S125*H125</f>
        <v>0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R125" s="130" t="s">
        <v>199</v>
      </c>
      <c r="AT125" s="130" t="s">
        <v>144</v>
      </c>
      <c r="AU125" s="130" t="s">
        <v>84</v>
      </c>
      <c r="AY125" s="16" t="s">
        <v>142</v>
      </c>
      <c r="BE125" s="131">
        <f>IF(N125="základní",J125,0)</f>
        <v>13797000</v>
      </c>
      <c r="BF125" s="131">
        <f>IF(N125="snížená",J125,0)</f>
        <v>0</v>
      </c>
      <c r="BG125" s="131">
        <f>IF(N125="zákl. přenesená",J125,0)</f>
        <v>0</v>
      </c>
      <c r="BH125" s="131">
        <f>IF(N125="sníž. přenesená",J125,0)</f>
        <v>0</v>
      </c>
      <c r="BI125" s="131">
        <f>IF(N125="nulová",J125,0)</f>
        <v>0</v>
      </c>
      <c r="BJ125" s="16" t="s">
        <v>21</v>
      </c>
      <c r="BK125" s="131">
        <f>ROUND(I125*H125,2)</f>
        <v>13797000</v>
      </c>
      <c r="BL125" s="16" t="s">
        <v>199</v>
      </c>
      <c r="BM125" s="130" t="s">
        <v>530</v>
      </c>
    </row>
    <row r="126" spans="1:65" s="13" customFormat="1">
      <c r="B126" s="136"/>
      <c r="D126" s="132" t="s">
        <v>152</v>
      </c>
      <c r="E126" s="137" t="s">
        <v>3</v>
      </c>
      <c r="F126" s="138" t="s">
        <v>531</v>
      </c>
      <c r="H126" s="139">
        <v>365</v>
      </c>
      <c r="L126" s="136"/>
      <c r="M126" s="140"/>
      <c r="N126" s="141"/>
      <c r="O126" s="141"/>
      <c r="P126" s="141"/>
      <c r="Q126" s="141"/>
      <c r="R126" s="141"/>
      <c r="S126" s="141"/>
      <c r="T126" s="142"/>
      <c r="AT126" s="137" t="s">
        <v>152</v>
      </c>
      <c r="AU126" s="137" t="s">
        <v>84</v>
      </c>
      <c r="AV126" s="13" t="s">
        <v>84</v>
      </c>
      <c r="AW126" s="13" t="s">
        <v>33</v>
      </c>
      <c r="AX126" s="13" t="s">
        <v>21</v>
      </c>
      <c r="AY126" s="137" t="s">
        <v>142</v>
      </c>
    </row>
    <row r="127" spans="1:65" s="2" customFormat="1" ht="16.5" customHeight="1">
      <c r="A127" s="25"/>
      <c r="B127" s="119"/>
      <c r="C127" s="120" t="s">
        <v>227</v>
      </c>
      <c r="D127" s="120" t="s">
        <v>144</v>
      </c>
      <c r="E127" s="121" t="s">
        <v>532</v>
      </c>
      <c r="F127" s="122" t="s">
        <v>533</v>
      </c>
      <c r="G127" s="123" t="s">
        <v>389</v>
      </c>
      <c r="H127" s="124">
        <v>1</v>
      </c>
      <c r="I127" s="125">
        <v>77000</v>
      </c>
      <c r="J127" s="125">
        <f>ROUND(I127*H127,2)</f>
        <v>77000</v>
      </c>
      <c r="K127" s="122" t="s">
        <v>3</v>
      </c>
      <c r="L127" s="26"/>
      <c r="M127" s="126" t="s">
        <v>3</v>
      </c>
      <c r="N127" s="127" t="s">
        <v>45</v>
      </c>
      <c r="O127" s="128">
        <v>0</v>
      </c>
      <c r="P127" s="128">
        <f>O127*H127</f>
        <v>0</v>
      </c>
      <c r="Q127" s="128">
        <v>0</v>
      </c>
      <c r="R127" s="128">
        <f>Q127*H127</f>
        <v>0</v>
      </c>
      <c r="S127" s="128">
        <v>0</v>
      </c>
      <c r="T127" s="129">
        <f>S127*H127</f>
        <v>0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30" t="s">
        <v>148</v>
      </c>
      <c r="AT127" s="130" t="s">
        <v>144</v>
      </c>
      <c r="AU127" s="130" t="s">
        <v>84</v>
      </c>
      <c r="AY127" s="16" t="s">
        <v>142</v>
      </c>
      <c r="BE127" s="131">
        <f>IF(N127="základní",J127,0)</f>
        <v>77000</v>
      </c>
      <c r="BF127" s="131">
        <f>IF(N127="snížená",J127,0)</f>
        <v>0</v>
      </c>
      <c r="BG127" s="131">
        <f>IF(N127="zákl. přenesená",J127,0)</f>
        <v>0</v>
      </c>
      <c r="BH127" s="131">
        <f>IF(N127="sníž. přenesená",J127,0)</f>
        <v>0</v>
      </c>
      <c r="BI127" s="131">
        <f>IF(N127="nulová",J127,0)</f>
        <v>0</v>
      </c>
      <c r="BJ127" s="16" t="s">
        <v>21</v>
      </c>
      <c r="BK127" s="131">
        <f>ROUND(I127*H127,2)</f>
        <v>77000</v>
      </c>
      <c r="BL127" s="16" t="s">
        <v>148</v>
      </c>
      <c r="BM127" s="130" t="s">
        <v>534</v>
      </c>
    </row>
    <row r="128" spans="1:65" s="13" customFormat="1" ht="20.399999999999999">
      <c r="B128" s="136"/>
      <c r="D128" s="132" t="s">
        <v>152</v>
      </c>
      <c r="E128" s="137" t="s">
        <v>3</v>
      </c>
      <c r="F128" s="138" t="s">
        <v>535</v>
      </c>
      <c r="H128" s="139">
        <v>1</v>
      </c>
      <c r="L128" s="136"/>
      <c r="M128" s="140"/>
      <c r="N128" s="141"/>
      <c r="O128" s="141"/>
      <c r="P128" s="141"/>
      <c r="Q128" s="141"/>
      <c r="R128" s="141"/>
      <c r="S128" s="141"/>
      <c r="T128" s="142"/>
      <c r="AT128" s="137" t="s">
        <v>152</v>
      </c>
      <c r="AU128" s="137" t="s">
        <v>84</v>
      </c>
      <c r="AV128" s="13" t="s">
        <v>84</v>
      </c>
      <c r="AW128" s="13" t="s">
        <v>33</v>
      </c>
      <c r="AX128" s="13" t="s">
        <v>21</v>
      </c>
      <c r="AY128" s="137" t="s">
        <v>142</v>
      </c>
    </row>
    <row r="129" spans="1:65" s="2" customFormat="1" ht="21.75" customHeight="1">
      <c r="A129" s="25"/>
      <c r="B129" s="119"/>
      <c r="C129" s="120" t="s">
        <v>232</v>
      </c>
      <c r="D129" s="120" t="s">
        <v>144</v>
      </c>
      <c r="E129" s="121" t="s">
        <v>536</v>
      </c>
      <c r="F129" s="122" t="s">
        <v>537</v>
      </c>
      <c r="G129" s="123" t="s">
        <v>251</v>
      </c>
      <c r="H129" s="124">
        <v>120</v>
      </c>
      <c r="I129" s="125">
        <v>360</v>
      </c>
      <c r="J129" s="125">
        <f>ROUND(I129*H129,2)</f>
        <v>43200</v>
      </c>
      <c r="K129" s="122" t="s">
        <v>3</v>
      </c>
      <c r="L129" s="26"/>
      <c r="M129" s="126" t="s">
        <v>3</v>
      </c>
      <c r="N129" s="127" t="s">
        <v>45</v>
      </c>
      <c r="O129" s="128">
        <v>0</v>
      </c>
      <c r="P129" s="128">
        <f>O129*H129</f>
        <v>0</v>
      </c>
      <c r="Q129" s="128">
        <v>0</v>
      </c>
      <c r="R129" s="128">
        <f>Q129*H129</f>
        <v>0</v>
      </c>
      <c r="S129" s="128">
        <v>0</v>
      </c>
      <c r="T129" s="129">
        <f>S129*H129</f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30" t="s">
        <v>148</v>
      </c>
      <c r="AT129" s="130" t="s">
        <v>144</v>
      </c>
      <c r="AU129" s="130" t="s">
        <v>84</v>
      </c>
      <c r="AY129" s="16" t="s">
        <v>142</v>
      </c>
      <c r="BE129" s="131">
        <f>IF(N129="základní",J129,0)</f>
        <v>43200</v>
      </c>
      <c r="BF129" s="131">
        <f>IF(N129="snížená",J129,0)</f>
        <v>0</v>
      </c>
      <c r="BG129" s="131">
        <f>IF(N129="zákl. přenesená",J129,0)</f>
        <v>0</v>
      </c>
      <c r="BH129" s="131">
        <f>IF(N129="sníž. přenesená",J129,0)</f>
        <v>0</v>
      </c>
      <c r="BI129" s="131">
        <f>IF(N129="nulová",J129,0)</f>
        <v>0</v>
      </c>
      <c r="BJ129" s="16" t="s">
        <v>21</v>
      </c>
      <c r="BK129" s="131">
        <f>ROUND(I129*H129,2)</f>
        <v>43200</v>
      </c>
      <c r="BL129" s="16" t="s">
        <v>148</v>
      </c>
      <c r="BM129" s="130" t="s">
        <v>538</v>
      </c>
    </row>
    <row r="130" spans="1:65" s="13" customFormat="1">
      <c r="B130" s="136"/>
      <c r="D130" s="132" t="s">
        <v>152</v>
      </c>
      <c r="E130" s="137" t="s">
        <v>3</v>
      </c>
      <c r="F130" s="138" t="s">
        <v>539</v>
      </c>
      <c r="H130" s="139">
        <v>120</v>
      </c>
      <c r="L130" s="136"/>
      <c r="M130" s="140"/>
      <c r="N130" s="141"/>
      <c r="O130" s="141"/>
      <c r="P130" s="141"/>
      <c r="Q130" s="141"/>
      <c r="R130" s="141"/>
      <c r="S130" s="141"/>
      <c r="T130" s="142"/>
      <c r="AT130" s="137" t="s">
        <v>152</v>
      </c>
      <c r="AU130" s="137" t="s">
        <v>84</v>
      </c>
      <c r="AV130" s="13" t="s">
        <v>84</v>
      </c>
      <c r="AW130" s="13" t="s">
        <v>33</v>
      </c>
      <c r="AX130" s="13" t="s">
        <v>21</v>
      </c>
      <c r="AY130" s="137" t="s">
        <v>142</v>
      </c>
    </row>
    <row r="131" spans="1:65" s="2" customFormat="1" ht="16.5" customHeight="1">
      <c r="A131" s="25"/>
      <c r="B131" s="119"/>
      <c r="C131" s="120" t="s">
        <v>237</v>
      </c>
      <c r="D131" s="120" t="s">
        <v>144</v>
      </c>
      <c r="E131" s="121" t="s">
        <v>540</v>
      </c>
      <c r="F131" s="122" t="s">
        <v>541</v>
      </c>
      <c r="G131" s="123" t="s">
        <v>198</v>
      </c>
      <c r="H131" s="124">
        <v>15.6</v>
      </c>
      <c r="I131" s="125">
        <v>62500</v>
      </c>
      <c r="J131" s="125">
        <f>ROUND(I131*H131,2)</f>
        <v>975000</v>
      </c>
      <c r="K131" s="122" t="s">
        <v>3</v>
      </c>
      <c r="L131" s="26"/>
      <c r="M131" s="126" t="s">
        <v>3</v>
      </c>
      <c r="N131" s="127" t="s">
        <v>45</v>
      </c>
      <c r="O131" s="128">
        <v>0</v>
      </c>
      <c r="P131" s="128">
        <f>O131*H131</f>
        <v>0</v>
      </c>
      <c r="Q131" s="128">
        <v>0</v>
      </c>
      <c r="R131" s="128">
        <f>Q131*H131</f>
        <v>0</v>
      </c>
      <c r="S131" s="128">
        <v>0</v>
      </c>
      <c r="T131" s="129">
        <f>S131*H131</f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30" t="s">
        <v>199</v>
      </c>
      <c r="AT131" s="130" t="s">
        <v>144</v>
      </c>
      <c r="AU131" s="130" t="s">
        <v>84</v>
      </c>
      <c r="AY131" s="16" t="s">
        <v>142</v>
      </c>
      <c r="BE131" s="131">
        <f>IF(N131="základní",J131,0)</f>
        <v>975000</v>
      </c>
      <c r="BF131" s="131">
        <f>IF(N131="snížená",J131,0)</f>
        <v>0</v>
      </c>
      <c r="BG131" s="131">
        <f>IF(N131="zákl. přenesená",J131,0)</f>
        <v>0</v>
      </c>
      <c r="BH131" s="131">
        <f>IF(N131="sníž. přenesená",J131,0)</f>
        <v>0</v>
      </c>
      <c r="BI131" s="131">
        <f>IF(N131="nulová",J131,0)</f>
        <v>0</v>
      </c>
      <c r="BJ131" s="16" t="s">
        <v>21</v>
      </c>
      <c r="BK131" s="131">
        <f>ROUND(I131*H131,2)</f>
        <v>975000</v>
      </c>
      <c r="BL131" s="16" t="s">
        <v>199</v>
      </c>
      <c r="BM131" s="130" t="s">
        <v>542</v>
      </c>
    </row>
    <row r="132" spans="1:65" s="2" customFormat="1" ht="16.5" customHeight="1">
      <c r="A132" s="25"/>
      <c r="B132" s="119"/>
      <c r="C132" s="120" t="s">
        <v>242</v>
      </c>
      <c r="D132" s="120" t="s">
        <v>144</v>
      </c>
      <c r="E132" s="121" t="s">
        <v>543</v>
      </c>
      <c r="F132" s="122" t="s">
        <v>544</v>
      </c>
      <c r="G132" s="123" t="s">
        <v>545</v>
      </c>
      <c r="H132" s="124">
        <v>1</v>
      </c>
      <c r="I132" s="125">
        <v>180000</v>
      </c>
      <c r="J132" s="125">
        <f>ROUND(I132*H132,2)</f>
        <v>180000</v>
      </c>
      <c r="K132" s="122" t="s">
        <v>3</v>
      </c>
      <c r="L132" s="26"/>
      <c r="M132" s="126" t="s">
        <v>3</v>
      </c>
      <c r="N132" s="127" t="s">
        <v>45</v>
      </c>
      <c r="O132" s="128">
        <v>0</v>
      </c>
      <c r="P132" s="128">
        <f>O132*H132</f>
        <v>0</v>
      </c>
      <c r="Q132" s="128">
        <v>0</v>
      </c>
      <c r="R132" s="128">
        <f>Q132*H132</f>
        <v>0</v>
      </c>
      <c r="S132" s="128">
        <v>0</v>
      </c>
      <c r="T132" s="129">
        <f>S132*H132</f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30" t="s">
        <v>199</v>
      </c>
      <c r="AT132" s="130" t="s">
        <v>144</v>
      </c>
      <c r="AU132" s="130" t="s">
        <v>84</v>
      </c>
      <c r="AY132" s="16" t="s">
        <v>142</v>
      </c>
      <c r="BE132" s="131">
        <f>IF(N132="základní",J132,0)</f>
        <v>180000</v>
      </c>
      <c r="BF132" s="131">
        <f>IF(N132="snížená",J132,0)</f>
        <v>0</v>
      </c>
      <c r="BG132" s="131">
        <f>IF(N132="zákl. přenesená",J132,0)</f>
        <v>0</v>
      </c>
      <c r="BH132" s="131">
        <f>IF(N132="sníž. přenesená",J132,0)</f>
        <v>0</v>
      </c>
      <c r="BI132" s="131">
        <f>IF(N132="nulová",J132,0)</f>
        <v>0</v>
      </c>
      <c r="BJ132" s="16" t="s">
        <v>21</v>
      </c>
      <c r="BK132" s="131">
        <f>ROUND(I132*H132,2)</f>
        <v>180000</v>
      </c>
      <c r="BL132" s="16" t="s">
        <v>199</v>
      </c>
      <c r="BM132" s="130" t="s">
        <v>546</v>
      </c>
    </row>
    <row r="133" spans="1:65" s="13" customFormat="1">
      <c r="B133" s="136"/>
      <c r="D133" s="132" t="s">
        <v>152</v>
      </c>
      <c r="E133" s="137" t="s">
        <v>3</v>
      </c>
      <c r="F133" s="138" t="s">
        <v>547</v>
      </c>
      <c r="H133" s="139">
        <v>1</v>
      </c>
      <c r="L133" s="136"/>
      <c r="M133" s="140"/>
      <c r="N133" s="141"/>
      <c r="O133" s="141"/>
      <c r="P133" s="141"/>
      <c r="Q133" s="141"/>
      <c r="R133" s="141"/>
      <c r="S133" s="141"/>
      <c r="T133" s="142"/>
      <c r="AT133" s="137" t="s">
        <v>152</v>
      </c>
      <c r="AU133" s="137" t="s">
        <v>84</v>
      </c>
      <c r="AV133" s="13" t="s">
        <v>84</v>
      </c>
      <c r="AW133" s="13" t="s">
        <v>33</v>
      </c>
      <c r="AX133" s="13" t="s">
        <v>21</v>
      </c>
      <c r="AY133" s="137" t="s">
        <v>142</v>
      </c>
    </row>
    <row r="134" spans="1:65" s="2" customFormat="1" ht="33" customHeight="1">
      <c r="A134" s="25"/>
      <c r="B134" s="119"/>
      <c r="C134" s="120" t="s">
        <v>248</v>
      </c>
      <c r="D134" s="120" t="s">
        <v>144</v>
      </c>
      <c r="E134" s="121" t="s">
        <v>548</v>
      </c>
      <c r="F134" s="122" t="s">
        <v>549</v>
      </c>
      <c r="G134" s="123" t="s">
        <v>182</v>
      </c>
      <c r="H134" s="124">
        <v>870</v>
      </c>
      <c r="I134" s="125">
        <v>110</v>
      </c>
      <c r="J134" s="125">
        <f>ROUND(I134*H134,2)</f>
        <v>95700</v>
      </c>
      <c r="K134" s="122" t="s">
        <v>3</v>
      </c>
      <c r="L134" s="26"/>
      <c r="M134" s="126" t="s">
        <v>3</v>
      </c>
      <c r="N134" s="127" t="s">
        <v>45</v>
      </c>
      <c r="O134" s="128">
        <v>0</v>
      </c>
      <c r="P134" s="128">
        <f>O134*H134</f>
        <v>0</v>
      </c>
      <c r="Q134" s="128">
        <v>0</v>
      </c>
      <c r="R134" s="128">
        <f>Q134*H134</f>
        <v>0</v>
      </c>
      <c r="S134" s="128">
        <v>0</v>
      </c>
      <c r="T134" s="129">
        <f>S134*H134</f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30" t="s">
        <v>148</v>
      </c>
      <c r="AT134" s="130" t="s">
        <v>144</v>
      </c>
      <c r="AU134" s="130" t="s">
        <v>84</v>
      </c>
      <c r="AY134" s="16" t="s">
        <v>142</v>
      </c>
      <c r="BE134" s="131">
        <f>IF(N134="základní",J134,0)</f>
        <v>95700</v>
      </c>
      <c r="BF134" s="131">
        <f>IF(N134="snížená",J134,0)</f>
        <v>0</v>
      </c>
      <c r="BG134" s="131">
        <f>IF(N134="zákl. přenesená",J134,0)</f>
        <v>0</v>
      </c>
      <c r="BH134" s="131">
        <f>IF(N134="sníž. přenesená",J134,0)</f>
        <v>0</v>
      </c>
      <c r="BI134" s="131">
        <f>IF(N134="nulová",J134,0)</f>
        <v>0</v>
      </c>
      <c r="BJ134" s="16" t="s">
        <v>21</v>
      </c>
      <c r="BK134" s="131">
        <f>ROUND(I134*H134,2)</f>
        <v>95700</v>
      </c>
      <c r="BL134" s="16" t="s">
        <v>148</v>
      </c>
      <c r="BM134" s="130" t="s">
        <v>550</v>
      </c>
    </row>
    <row r="135" spans="1:65" s="2" customFormat="1" ht="16.5" customHeight="1">
      <c r="A135" s="25"/>
      <c r="B135" s="119"/>
      <c r="C135" s="120" t="s">
        <v>8</v>
      </c>
      <c r="D135" s="120" t="s">
        <v>144</v>
      </c>
      <c r="E135" s="121" t="s">
        <v>551</v>
      </c>
      <c r="F135" s="122" t="s">
        <v>552</v>
      </c>
      <c r="G135" s="123" t="s">
        <v>513</v>
      </c>
      <c r="H135" s="124">
        <v>200</v>
      </c>
      <c r="I135" s="125">
        <v>290</v>
      </c>
      <c r="J135" s="125">
        <f>ROUND(I135*H135,2)</f>
        <v>58000</v>
      </c>
      <c r="K135" s="122" t="s">
        <v>3</v>
      </c>
      <c r="L135" s="26"/>
      <c r="M135" s="126" t="s">
        <v>3</v>
      </c>
      <c r="N135" s="127" t="s">
        <v>45</v>
      </c>
      <c r="O135" s="128">
        <v>0</v>
      </c>
      <c r="P135" s="128">
        <f>O135*H135</f>
        <v>0</v>
      </c>
      <c r="Q135" s="128">
        <v>0</v>
      </c>
      <c r="R135" s="128">
        <f>Q135*H135</f>
        <v>0</v>
      </c>
      <c r="S135" s="128">
        <v>0</v>
      </c>
      <c r="T135" s="129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30" t="s">
        <v>199</v>
      </c>
      <c r="AT135" s="130" t="s">
        <v>144</v>
      </c>
      <c r="AU135" s="130" t="s">
        <v>84</v>
      </c>
      <c r="AY135" s="16" t="s">
        <v>142</v>
      </c>
      <c r="BE135" s="131">
        <f>IF(N135="základní",J135,0)</f>
        <v>58000</v>
      </c>
      <c r="BF135" s="131">
        <f>IF(N135="snížená",J135,0)</f>
        <v>0</v>
      </c>
      <c r="BG135" s="131">
        <f>IF(N135="zákl. přenesená",J135,0)</f>
        <v>0</v>
      </c>
      <c r="BH135" s="131">
        <f>IF(N135="sníž. přenesená",J135,0)</f>
        <v>0</v>
      </c>
      <c r="BI135" s="131">
        <f>IF(N135="nulová",J135,0)</f>
        <v>0</v>
      </c>
      <c r="BJ135" s="16" t="s">
        <v>21</v>
      </c>
      <c r="BK135" s="131">
        <f>ROUND(I135*H135,2)</f>
        <v>58000</v>
      </c>
      <c r="BL135" s="16" t="s">
        <v>199</v>
      </c>
      <c r="BM135" s="130" t="s">
        <v>553</v>
      </c>
    </row>
    <row r="136" spans="1:65" s="12" customFormat="1" ht="22.8" customHeight="1">
      <c r="B136" s="107"/>
      <c r="D136" s="108" t="s">
        <v>73</v>
      </c>
      <c r="E136" s="117" t="s">
        <v>554</v>
      </c>
      <c r="F136" s="117" t="s">
        <v>555</v>
      </c>
      <c r="J136" s="118">
        <f>BK136</f>
        <v>2420880</v>
      </c>
      <c r="L136" s="107"/>
      <c r="M136" s="111"/>
      <c r="N136" s="112"/>
      <c r="O136" s="112"/>
      <c r="P136" s="113">
        <f>SUM(P137:P140)</f>
        <v>0</v>
      </c>
      <c r="Q136" s="112"/>
      <c r="R136" s="113">
        <f>SUM(R137:R140)</f>
        <v>0</v>
      </c>
      <c r="S136" s="112"/>
      <c r="T136" s="114">
        <f>SUM(T137:T140)</f>
        <v>0</v>
      </c>
      <c r="AR136" s="108" t="s">
        <v>148</v>
      </c>
      <c r="AT136" s="115" t="s">
        <v>73</v>
      </c>
      <c r="AU136" s="115" t="s">
        <v>21</v>
      </c>
      <c r="AY136" s="108" t="s">
        <v>142</v>
      </c>
      <c r="BK136" s="116">
        <f>SUM(BK137:BK140)</f>
        <v>2420880</v>
      </c>
    </row>
    <row r="137" spans="1:65" s="2" customFormat="1" ht="33" customHeight="1">
      <c r="A137" s="25"/>
      <c r="B137" s="119"/>
      <c r="C137" s="120" t="s">
        <v>261</v>
      </c>
      <c r="D137" s="120" t="s">
        <v>144</v>
      </c>
      <c r="E137" s="121" t="s">
        <v>556</v>
      </c>
      <c r="F137" s="122" t="s">
        <v>557</v>
      </c>
      <c r="G137" s="123" t="s">
        <v>198</v>
      </c>
      <c r="H137" s="124">
        <v>15.6</v>
      </c>
      <c r="I137" s="125">
        <v>14800</v>
      </c>
      <c r="J137" s="125">
        <f>ROUND(I137*H137,2)</f>
        <v>230880</v>
      </c>
      <c r="K137" s="122" t="s">
        <v>3</v>
      </c>
      <c r="L137" s="26"/>
      <c r="M137" s="126" t="s">
        <v>3</v>
      </c>
      <c r="N137" s="127" t="s">
        <v>45</v>
      </c>
      <c r="O137" s="128">
        <v>0</v>
      </c>
      <c r="P137" s="128">
        <f>O137*H137</f>
        <v>0</v>
      </c>
      <c r="Q137" s="128">
        <v>0</v>
      </c>
      <c r="R137" s="128">
        <f>Q137*H137</f>
        <v>0</v>
      </c>
      <c r="S137" s="128">
        <v>0</v>
      </c>
      <c r="T137" s="129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30" t="s">
        <v>199</v>
      </c>
      <c r="AT137" s="130" t="s">
        <v>144</v>
      </c>
      <c r="AU137" s="130" t="s">
        <v>84</v>
      </c>
      <c r="AY137" s="16" t="s">
        <v>142</v>
      </c>
      <c r="BE137" s="131">
        <f>IF(N137="základní",J137,0)</f>
        <v>230880</v>
      </c>
      <c r="BF137" s="131">
        <f>IF(N137="snížená",J137,0)</f>
        <v>0</v>
      </c>
      <c r="BG137" s="131">
        <f>IF(N137="zákl. přenesená",J137,0)</f>
        <v>0</v>
      </c>
      <c r="BH137" s="131">
        <f>IF(N137="sníž. přenesená",J137,0)</f>
        <v>0</v>
      </c>
      <c r="BI137" s="131">
        <f>IF(N137="nulová",J137,0)</f>
        <v>0</v>
      </c>
      <c r="BJ137" s="16" t="s">
        <v>21</v>
      </c>
      <c r="BK137" s="131">
        <f>ROUND(I137*H137,2)</f>
        <v>230880</v>
      </c>
      <c r="BL137" s="16" t="s">
        <v>199</v>
      </c>
      <c r="BM137" s="130" t="s">
        <v>558</v>
      </c>
    </row>
    <row r="138" spans="1:65" s="13" customFormat="1">
      <c r="B138" s="136"/>
      <c r="D138" s="132" t="s">
        <v>152</v>
      </c>
      <c r="E138" s="137" t="s">
        <v>3</v>
      </c>
      <c r="F138" s="138" t="s">
        <v>559</v>
      </c>
      <c r="H138" s="139">
        <v>15.6</v>
      </c>
      <c r="L138" s="136"/>
      <c r="M138" s="140"/>
      <c r="N138" s="141"/>
      <c r="O138" s="141"/>
      <c r="P138" s="141"/>
      <c r="Q138" s="141"/>
      <c r="R138" s="141"/>
      <c r="S138" s="141"/>
      <c r="T138" s="142"/>
      <c r="AT138" s="137" t="s">
        <v>152</v>
      </c>
      <c r="AU138" s="137" t="s">
        <v>84</v>
      </c>
      <c r="AV138" s="13" t="s">
        <v>84</v>
      </c>
      <c r="AW138" s="13" t="s">
        <v>33</v>
      </c>
      <c r="AX138" s="13" t="s">
        <v>21</v>
      </c>
      <c r="AY138" s="137" t="s">
        <v>142</v>
      </c>
    </row>
    <row r="139" spans="1:65" s="2" customFormat="1" ht="21.75" customHeight="1">
      <c r="A139" s="25"/>
      <c r="B139" s="119"/>
      <c r="C139" s="120" t="s">
        <v>265</v>
      </c>
      <c r="D139" s="120" t="s">
        <v>144</v>
      </c>
      <c r="E139" s="121" t="s">
        <v>560</v>
      </c>
      <c r="F139" s="122" t="s">
        <v>561</v>
      </c>
      <c r="G139" s="123" t="s">
        <v>198</v>
      </c>
      <c r="H139" s="124">
        <v>300</v>
      </c>
      <c r="I139" s="125">
        <v>7300</v>
      </c>
      <c r="J139" s="125">
        <f>ROUND(I139*H139,2)</f>
        <v>2190000</v>
      </c>
      <c r="K139" s="122" t="s">
        <v>3</v>
      </c>
      <c r="L139" s="26"/>
      <c r="M139" s="126" t="s">
        <v>3</v>
      </c>
      <c r="N139" s="127" t="s">
        <v>45</v>
      </c>
      <c r="O139" s="128">
        <v>0</v>
      </c>
      <c r="P139" s="128">
        <f>O139*H139</f>
        <v>0</v>
      </c>
      <c r="Q139" s="128">
        <v>0</v>
      </c>
      <c r="R139" s="128">
        <f>Q139*H139</f>
        <v>0</v>
      </c>
      <c r="S139" s="128">
        <v>0</v>
      </c>
      <c r="T139" s="129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30" t="s">
        <v>199</v>
      </c>
      <c r="AT139" s="130" t="s">
        <v>144</v>
      </c>
      <c r="AU139" s="130" t="s">
        <v>84</v>
      </c>
      <c r="AY139" s="16" t="s">
        <v>142</v>
      </c>
      <c r="BE139" s="131">
        <f>IF(N139="základní",J139,0)</f>
        <v>2190000</v>
      </c>
      <c r="BF139" s="131">
        <f>IF(N139="snížená",J139,0)</f>
        <v>0</v>
      </c>
      <c r="BG139" s="131">
        <f>IF(N139="zákl. přenesená",J139,0)</f>
        <v>0</v>
      </c>
      <c r="BH139" s="131">
        <f>IF(N139="sníž. přenesená",J139,0)</f>
        <v>0</v>
      </c>
      <c r="BI139" s="131">
        <f>IF(N139="nulová",J139,0)</f>
        <v>0</v>
      </c>
      <c r="BJ139" s="16" t="s">
        <v>21</v>
      </c>
      <c r="BK139" s="131">
        <f>ROUND(I139*H139,2)</f>
        <v>2190000</v>
      </c>
      <c r="BL139" s="16" t="s">
        <v>199</v>
      </c>
      <c r="BM139" s="130" t="s">
        <v>562</v>
      </c>
    </row>
    <row r="140" spans="1:65" s="13" customFormat="1">
      <c r="B140" s="136"/>
      <c r="D140" s="132" t="s">
        <v>152</v>
      </c>
      <c r="E140" s="137" t="s">
        <v>3</v>
      </c>
      <c r="F140" s="138" t="s">
        <v>563</v>
      </c>
      <c r="H140" s="139">
        <v>300</v>
      </c>
      <c r="L140" s="136"/>
      <c r="M140" s="159"/>
      <c r="N140" s="160"/>
      <c r="O140" s="160"/>
      <c r="P140" s="160"/>
      <c r="Q140" s="160"/>
      <c r="R140" s="160"/>
      <c r="S140" s="160"/>
      <c r="T140" s="161"/>
      <c r="AT140" s="137" t="s">
        <v>152</v>
      </c>
      <c r="AU140" s="137" t="s">
        <v>84</v>
      </c>
      <c r="AV140" s="13" t="s">
        <v>84</v>
      </c>
      <c r="AW140" s="13" t="s">
        <v>33</v>
      </c>
      <c r="AX140" s="13" t="s">
        <v>21</v>
      </c>
      <c r="AY140" s="137" t="s">
        <v>142</v>
      </c>
    </row>
    <row r="141" spans="1:65" s="2" customFormat="1" ht="6.9" customHeight="1">
      <c r="A141" s="25"/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26"/>
      <c r="M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</sheetData>
  <autoFilter ref="C88:K140"/>
  <mergeCells count="8">
    <mergeCell ref="E79:H79"/>
    <mergeCell ref="E81:H81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7"/>
  <sheetViews>
    <sheetView showGridLines="0" topLeftCell="F1" workbookViewId="0">
      <selection activeCell="L1" sqref="L1:BZ104857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hidden="1" customWidth="1"/>
    <col min="13" max="13" width="10.85546875" style="1" hidden="1" customWidth="1"/>
    <col min="14" max="14" width="9.28515625" style="1" hidden="1" customWidth="1"/>
    <col min="15" max="20" width="14.140625" style="1" hidden="1" customWidth="1"/>
    <col min="21" max="21" width="16.28515625" style="1" hidden="1" customWidth="1"/>
    <col min="22" max="22" width="12.28515625" style="1" hidden="1" customWidth="1"/>
    <col min="23" max="23" width="16.28515625" style="1" hidden="1" customWidth="1"/>
    <col min="24" max="24" width="12.285156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28515625" style="1" hidden="1" customWidth="1"/>
    <col min="29" max="29" width="11" style="1" hidden="1" customWidth="1"/>
    <col min="30" max="30" width="15" style="1" hidden="1" customWidth="1"/>
    <col min="31" max="31" width="16.28515625" style="1" hidden="1" customWidth="1"/>
    <col min="32" max="43" width="0" hidden="1" customWidth="1"/>
    <col min="44" max="65" width="9.28515625" style="1" hidden="1" customWidth="1"/>
    <col min="66" max="78" width="0" hidden="1" customWidth="1"/>
  </cols>
  <sheetData>
    <row r="1" spans="1:46">
      <c r="A1" s="70"/>
    </row>
    <row r="2" spans="1:46" s="1" customFormat="1" ht="36.9" customHeight="1">
      <c r="L2" s="358" t="s">
        <v>6</v>
      </c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6" t="s">
        <v>99</v>
      </c>
    </row>
    <row r="3" spans="1:46" s="1" customFormat="1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" hidden="1" customHeight="1">
      <c r="B4" s="19"/>
      <c r="D4" s="20" t="s">
        <v>110</v>
      </c>
      <c r="L4" s="19"/>
      <c r="M4" s="71" t="s">
        <v>11</v>
      </c>
      <c r="AT4" s="16" t="s">
        <v>4</v>
      </c>
    </row>
    <row r="5" spans="1:46" s="1" customFormat="1" ht="6.9" hidden="1" customHeight="1">
      <c r="B5" s="19"/>
      <c r="L5" s="19"/>
    </row>
    <row r="6" spans="1:46" s="1" customFormat="1" ht="12" hidden="1" customHeight="1">
      <c r="B6" s="19"/>
      <c r="D6" s="22" t="s">
        <v>15</v>
      </c>
      <c r="L6" s="19"/>
    </row>
    <row r="7" spans="1:46" s="1" customFormat="1" ht="23.25" hidden="1" customHeight="1">
      <c r="B7" s="19"/>
      <c r="E7" s="400" t="str">
        <f>'Rekapitulace stavby'!K6</f>
        <v>Nápravná opatření k odvrácení škod způsobených vlivem staré ekologické zátěže bývalé skládky Vlčí důl v k.ú. Zásmuky</v>
      </c>
      <c r="F7" s="401"/>
      <c r="G7" s="401"/>
      <c r="H7" s="401"/>
      <c r="L7" s="19"/>
    </row>
    <row r="8" spans="1:46" s="2" customFormat="1" ht="12" hidden="1" customHeight="1">
      <c r="A8" s="25"/>
      <c r="B8" s="26"/>
      <c r="C8" s="25"/>
      <c r="D8" s="22" t="s">
        <v>111</v>
      </c>
      <c r="E8" s="25"/>
      <c r="F8" s="25"/>
      <c r="G8" s="25"/>
      <c r="H8" s="25"/>
      <c r="I8" s="25"/>
      <c r="J8" s="25"/>
      <c r="K8" s="25"/>
      <c r="L8" s="7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24.75" hidden="1" customHeight="1">
      <c r="A9" s="25"/>
      <c r="B9" s="26"/>
      <c r="C9" s="25"/>
      <c r="D9" s="25"/>
      <c r="E9" s="402" t="s">
        <v>564</v>
      </c>
      <c r="F9" s="403"/>
      <c r="G9" s="403"/>
      <c r="H9" s="403"/>
      <c r="I9" s="25"/>
      <c r="J9" s="25"/>
      <c r="K9" s="25"/>
      <c r="L9" s="7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7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92</v>
      </c>
      <c r="G11" s="25"/>
      <c r="H11" s="25"/>
      <c r="I11" s="22" t="s">
        <v>19</v>
      </c>
      <c r="J11" s="21" t="s">
        <v>20</v>
      </c>
      <c r="K11" s="25"/>
      <c r="L11" s="7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22</v>
      </c>
      <c r="E12" s="25"/>
      <c r="F12" s="21" t="s">
        <v>23</v>
      </c>
      <c r="G12" s="25"/>
      <c r="H12" s="25"/>
      <c r="I12" s="22" t="s">
        <v>24</v>
      </c>
      <c r="J12" s="40" t="str">
        <f>'Rekapitulace stavby'!AN8</f>
        <v>20. 5. 2016</v>
      </c>
      <c r="K12" s="25"/>
      <c r="L12" s="7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8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7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28</v>
      </c>
      <c r="E14" s="25"/>
      <c r="F14" s="25"/>
      <c r="G14" s="25"/>
      <c r="H14" s="25"/>
      <c r="I14" s="22" t="s">
        <v>29</v>
      </c>
      <c r="J14" s="21" t="s">
        <v>3</v>
      </c>
      <c r="K14" s="25"/>
      <c r="L14" s="7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">
        <v>23</v>
      </c>
      <c r="F15" s="25"/>
      <c r="G15" s="25"/>
      <c r="H15" s="25"/>
      <c r="I15" s="22" t="s">
        <v>30</v>
      </c>
      <c r="J15" s="21" t="s">
        <v>3</v>
      </c>
      <c r="K15" s="25"/>
      <c r="L15" s="7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7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31</v>
      </c>
      <c r="E17" s="25"/>
      <c r="F17" s="25"/>
      <c r="G17" s="25"/>
      <c r="H17" s="25"/>
      <c r="I17" s="22" t="s">
        <v>29</v>
      </c>
      <c r="J17" s="21" t="s">
        <v>3</v>
      </c>
      <c r="K17" s="25"/>
      <c r="L17" s="7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21" t="s">
        <v>32</v>
      </c>
      <c r="F18" s="25"/>
      <c r="G18" s="25"/>
      <c r="H18" s="25"/>
      <c r="I18" s="22" t="s">
        <v>30</v>
      </c>
      <c r="J18" s="21" t="s">
        <v>3</v>
      </c>
      <c r="K18" s="25"/>
      <c r="L18" s="7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7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34</v>
      </c>
      <c r="E20" s="25"/>
      <c r="F20" s="25"/>
      <c r="G20" s="25"/>
      <c r="H20" s="25"/>
      <c r="I20" s="22" t="s">
        <v>29</v>
      </c>
      <c r="J20" s="21" t="s">
        <v>3</v>
      </c>
      <c r="K20" s="25"/>
      <c r="L20" s="7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">
        <v>36</v>
      </c>
      <c r="F21" s="25"/>
      <c r="G21" s="25"/>
      <c r="H21" s="25"/>
      <c r="I21" s="22" t="s">
        <v>30</v>
      </c>
      <c r="J21" s="21" t="s">
        <v>3</v>
      </c>
      <c r="K21" s="25"/>
      <c r="L21" s="7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7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37</v>
      </c>
      <c r="E23" s="25"/>
      <c r="F23" s="25"/>
      <c r="G23" s="25"/>
      <c r="H23" s="25"/>
      <c r="I23" s="22" t="s">
        <v>29</v>
      </c>
      <c r="J23" s="21" t="str">
        <f>IF('Rekapitulace stavby'!AN19="","",'Rekapitulace stavby'!AN19)</f>
        <v/>
      </c>
      <c r="K23" s="25"/>
      <c r="L23" s="7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30</v>
      </c>
      <c r="J24" s="21" t="str">
        <f>IF('Rekapitulace stavby'!AN20="","",'Rekapitulace stavby'!AN20)</f>
        <v/>
      </c>
      <c r="K24" s="25"/>
      <c r="L24" s="7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7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39</v>
      </c>
      <c r="E26" s="25"/>
      <c r="F26" s="25"/>
      <c r="G26" s="25"/>
      <c r="H26" s="25"/>
      <c r="I26" s="25"/>
      <c r="J26" s="25"/>
      <c r="K26" s="25"/>
      <c r="L26" s="7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73"/>
      <c r="B27" s="74"/>
      <c r="C27" s="73"/>
      <c r="D27" s="73"/>
      <c r="E27" s="404" t="s">
        <v>3</v>
      </c>
      <c r="F27" s="404"/>
      <c r="G27" s="404"/>
      <c r="H27" s="404"/>
      <c r="I27" s="73"/>
      <c r="J27" s="73"/>
      <c r="K27" s="73"/>
      <c r="L27" s="75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2" customFormat="1" ht="6.9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7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" hidden="1" customHeight="1">
      <c r="A29" s="25"/>
      <c r="B29" s="26"/>
      <c r="C29" s="25"/>
      <c r="D29" s="51"/>
      <c r="E29" s="51"/>
      <c r="F29" s="51"/>
      <c r="G29" s="51"/>
      <c r="H29" s="51"/>
      <c r="I29" s="51"/>
      <c r="J29" s="51"/>
      <c r="K29" s="51"/>
      <c r="L29" s="7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76" t="s">
        <v>40</v>
      </c>
      <c r="E30" s="25"/>
      <c r="F30" s="25"/>
      <c r="G30" s="25"/>
      <c r="H30" s="25"/>
      <c r="I30" s="25"/>
      <c r="J30" s="55">
        <f>ROUND(J85, 2)</f>
        <v>1769730</v>
      </c>
      <c r="K30" s="25"/>
      <c r="L30" s="7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" hidden="1" customHeight="1">
      <c r="A31" s="25"/>
      <c r="B31" s="26"/>
      <c r="C31" s="25"/>
      <c r="D31" s="51"/>
      <c r="E31" s="51"/>
      <c r="F31" s="51"/>
      <c r="G31" s="51"/>
      <c r="H31" s="51"/>
      <c r="I31" s="51"/>
      <c r="J31" s="51"/>
      <c r="K31" s="51"/>
      <c r="L31" s="7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" hidden="1" customHeight="1">
      <c r="A32" s="25"/>
      <c r="B32" s="26"/>
      <c r="C32" s="25"/>
      <c r="D32" s="25"/>
      <c r="E32" s="25"/>
      <c r="F32" s="29" t="s">
        <v>42</v>
      </c>
      <c r="G32" s="25"/>
      <c r="H32" s="25"/>
      <c r="I32" s="29" t="s">
        <v>41</v>
      </c>
      <c r="J32" s="29" t="s">
        <v>43</v>
      </c>
      <c r="K32" s="25"/>
      <c r="L32" s="7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" hidden="1" customHeight="1">
      <c r="A33" s="25"/>
      <c r="B33" s="26"/>
      <c r="C33" s="25"/>
      <c r="D33" s="77" t="s">
        <v>44</v>
      </c>
      <c r="E33" s="22" t="s">
        <v>45</v>
      </c>
      <c r="F33" s="78">
        <f>ROUND((SUM(BE85:BE126)),  2)</f>
        <v>1769730</v>
      </c>
      <c r="G33" s="25"/>
      <c r="H33" s="25"/>
      <c r="I33" s="79">
        <v>0.21</v>
      </c>
      <c r="J33" s="78">
        <f>ROUND(((SUM(BE85:BE126))*I33),  2)</f>
        <v>371643.3</v>
      </c>
      <c r="K33" s="25"/>
      <c r="L33" s="7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" hidden="1" customHeight="1">
      <c r="A34" s="25"/>
      <c r="B34" s="26"/>
      <c r="C34" s="25"/>
      <c r="D34" s="25"/>
      <c r="E34" s="22" t="s">
        <v>46</v>
      </c>
      <c r="F34" s="78">
        <f>ROUND((SUM(BF85:BF126)),  2)</f>
        <v>0</v>
      </c>
      <c r="G34" s="25"/>
      <c r="H34" s="25"/>
      <c r="I34" s="79">
        <v>0.15</v>
      </c>
      <c r="J34" s="78">
        <f>ROUND(((SUM(BF85:BF126))*I34),  2)</f>
        <v>0</v>
      </c>
      <c r="K34" s="25"/>
      <c r="L34" s="7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" hidden="1" customHeight="1">
      <c r="A35" s="25"/>
      <c r="B35" s="26"/>
      <c r="C35" s="25"/>
      <c r="D35" s="25"/>
      <c r="E35" s="22" t="s">
        <v>47</v>
      </c>
      <c r="F35" s="78">
        <f>ROUND((SUM(BG85:BG126)),  2)</f>
        <v>0</v>
      </c>
      <c r="G35" s="25"/>
      <c r="H35" s="25"/>
      <c r="I35" s="79">
        <v>0.21</v>
      </c>
      <c r="J35" s="78">
        <f>0</f>
        <v>0</v>
      </c>
      <c r="K35" s="25"/>
      <c r="L35" s="7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" hidden="1" customHeight="1">
      <c r="A36" s="25"/>
      <c r="B36" s="26"/>
      <c r="C36" s="25"/>
      <c r="D36" s="25"/>
      <c r="E36" s="22" t="s">
        <v>48</v>
      </c>
      <c r="F36" s="78">
        <f>ROUND((SUM(BH85:BH126)),  2)</f>
        <v>0</v>
      </c>
      <c r="G36" s="25"/>
      <c r="H36" s="25"/>
      <c r="I36" s="79">
        <v>0.15</v>
      </c>
      <c r="J36" s="78">
        <f>0</f>
        <v>0</v>
      </c>
      <c r="K36" s="25"/>
      <c r="L36" s="7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" hidden="1" customHeight="1">
      <c r="A37" s="25"/>
      <c r="B37" s="26"/>
      <c r="C37" s="25"/>
      <c r="D37" s="25"/>
      <c r="E37" s="22" t="s">
        <v>49</v>
      </c>
      <c r="F37" s="78">
        <f>ROUND((SUM(BI85:BI126)),  2)</f>
        <v>0</v>
      </c>
      <c r="G37" s="25"/>
      <c r="H37" s="25"/>
      <c r="I37" s="79">
        <v>0</v>
      </c>
      <c r="J37" s="78">
        <f>0</f>
        <v>0</v>
      </c>
      <c r="K37" s="25"/>
      <c r="L37" s="7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7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0"/>
      <c r="D39" s="81" t="s">
        <v>50</v>
      </c>
      <c r="E39" s="45"/>
      <c r="F39" s="45"/>
      <c r="G39" s="82" t="s">
        <v>51</v>
      </c>
      <c r="H39" s="83" t="s">
        <v>52</v>
      </c>
      <c r="I39" s="45"/>
      <c r="J39" s="84">
        <f>SUM(J30:J37)</f>
        <v>2141373.2999999998</v>
      </c>
      <c r="K39" s="85"/>
      <c r="L39" s="7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" hidden="1" customHeight="1">
      <c r="A40" s="25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7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hidden="1"/>
    <row r="42" spans="1:31" hidden="1"/>
    <row r="43" spans="1:31" hidden="1"/>
    <row r="44" spans="1:31" s="2" customFormat="1" ht="6.9" hidden="1" customHeight="1">
      <c r="A44" s="2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72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s="2" customFormat="1" ht="24.9" hidden="1" customHeight="1">
      <c r="A45" s="25"/>
      <c r="B45" s="26"/>
      <c r="C45" s="20" t="s">
        <v>116</v>
      </c>
      <c r="D45" s="25"/>
      <c r="E45" s="25"/>
      <c r="F45" s="25"/>
      <c r="G45" s="25"/>
      <c r="H45" s="25"/>
      <c r="I45" s="25"/>
      <c r="J45" s="25"/>
      <c r="K45" s="25"/>
      <c r="L45" s="72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s="2" customFormat="1" ht="6.9" hidden="1" customHeight="1">
      <c r="A46" s="25"/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72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s="2" customFormat="1" ht="12" hidden="1" customHeight="1">
      <c r="A47" s="25"/>
      <c r="B47" s="26"/>
      <c r="C47" s="22" t="s">
        <v>15</v>
      </c>
      <c r="D47" s="25"/>
      <c r="E47" s="25"/>
      <c r="F47" s="25"/>
      <c r="G47" s="25"/>
      <c r="H47" s="25"/>
      <c r="I47" s="25"/>
      <c r="J47" s="25"/>
      <c r="K47" s="25"/>
      <c r="L47" s="72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s="2" customFormat="1" ht="23.25" hidden="1" customHeight="1">
      <c r="A48" s="25"/>
      <c r="B48" s="26"/>
      <c r="C48" s="25"/>
      <c r="D48" s="25"/>
      <c r="E48" s="400" t="str">
        <f>E7</f>
        <v>Nápravná opatření k odvrácení škod způsobených vlivem staré ekologické zátěže bývalé skládky Vlčí důl v k.ú. Zásmuky</v>
      </c>
      <c r="F48" s="401"/>
      <c r="G48" s="401"/>
      <c r="H48" s="401"/>
      <c r="I48" s="25"/>
      <c r="J48" s="25"/>
      <c r="K48" s="25"/>
      <c r="L48" s="72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47" s="2" customFormat="1" ht="12" hidden="1" customHeight="1">
      <c r="A49" s="25"/>
      <c r="B49" s="26"/>
      <c r="C49" s="22" t="s">
        <v>111</v>
      </c>
      <c r="D49" s="25"/>
      <c r="E49" s="25"/>
      <c r="F49" s="25"/>
      <c r="G49" s="25"/>
      <c r="H49" s="25"/>
      <c r="I49" s="25"/>
      <c r="J49" s="25"/>
      <c r="K49" s="25"/>
      <c r="L49" s="72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47" s="2" customFormat="1" ht="24.75" hidden="1" customHeight="1">
      <c r="A50" s="25"/>
      <c r="B50" s="26"/>
      <c r="C50" s="25"/>
      <c r="D50" s="25"/>
      <c r="E50" s="402" t="str">
        <f>E9</f>
        <v>SO 05 - SO 05  Dobudování monitorovacích a sanačních vrtů, průběžný sanační monitoring</v>
      </c>
      <c r="F50" s="403"/>
      <c r="G50" s="403"/>
      <c r="H50" s="403"/>
      <c r="I50" s="25"/>
      <c r="J50" s="25"/>
      <c r="K50" s="25"/>
      <c r="L50" s="72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47" s="2" customFormat="1" ht="6.9" hidden="1" customHeight="1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72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47" s="2" customFormat="1" ht="12" hidden="1" customHeight="1">
      <c r="A52" s="25"/>
      <c r="B52" s="26"/>
      <c r="C52" s="22" t="s">
        <v>22</v>
      </c>
      <c r="D52" s="25"/>
      <c r="E52" s="25"/>
      <c r="F52" s="21" t="str">
        <f>F12</f>
        <v>Město Zásmuky</v>
      </c>
      <c r="G52" s="25"/>
      <c r="H52" s="25"/>
      <c r="I52" s="22" t="s">
        <v>24</v>
      </c>
      <c r="J52" s="40" t="str">
        <f>IF(J12="","",J12)</f>
        <v>20. 5. 2016</v>
      </c>
      <c r="K52" s="25"/>
      <c r="L52" s="72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47" s="2" customFormat="1" ht="6.9" hidden="1" customHeight="1">
      <c r="A53" s="25"/>
      <c r="B53" s="26"/>
      <c r="C53" s="25"/>
      <c r="D53" s="25"/>
      <c r="E53" s="25"/>
      <c r="F53" s="25"/>
      <c r="G53" s="25"/>
      <c r="H53" s="25"/>
      <c r="I53" s="25"/>
      <c r="J53" s="25"/>
      <c r="K53" s="25"/>
      <c r="L53" s="72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47" s="2" customFormat="1" ht="25.65" hidden="1" customHeight="1">
      <c r="A54" s="25"/>
      <c r="B54" s="26"/>
      <c r="C54" s="22" t="s">
        <v>28</v>
      </c>
      <c r="D54" s="25"/>
      <c r="E54" s="25"/>
      <c r="F54" s="21" t="str">
        <f>E15</f>
        <v>Město Zásmuky</v>
      </c>
      <c r="G54" s="25"/>
      <c r="H54" s="25"/>
      <c r="I54" s="22" t="s">
        <v>34</v>
      </c>
      <c r="J54" s="23" t="str">
        <f>E21</f>
        <v>Bioanalytika CZ, s.r.o.</v>
      </c>
      <c r="K54" s="25"/>
      <c r="L54" s="72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47" s="2" customFormat="1" ht="15.15" hidden="1" customHeight="1">
      <c r="A55" s="25"/>
      <c r="B55" s="26"/>
      <c r="C55" s="22" t="s">
        <v>31</v>
      </c>
      <c r="D55" s="25"/>
      <c r="E55" s="25"/>
      <c r="F55" s="21" t="str">
        <f>IF(E18="","",E18)</f>
        <v>Společnost VZE &amp; FCC</v>
      </c>
      <c r="G55" s="25"/>
      <c r="H55" s="25"/>
      <c r="I55" s="22" t="s">
        <v>37</v>
      </c>
      <c r="J55" s="23" t="str">
        <f>E24</f>
        <v xml:space="preserve"> </v>
      </c>
      <c r="K55" s="25"/>
      <c r="L55" s="72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47" s="2" customFormat="1" ht="10.35" hidden="1" customHeight="1">
      <c r="A56" s="25"/>
      <c r="B56" s="26"/>
      <c r="C56" s="25"/>
      <c r="D56" s="25"/>
      <c r="E56" s="25"/>
      <c r="F56" s="25"/>
      <c r="G56" s="25"/>
      <c r="H56" s="25"/>
      <c r="I56" s="25"/>
      <c r="J56" s="25"/>
      <c r="K56" s="25"/>
      <c r="L56" s="72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47" s="2" customFormat="1" ht="29.25" hidden="1" customHeight="1">
      <c r="A57" s="25"/>
      <c r="B57" s="26"/>
      <c r="C57" s="86" t="s">
        <v>117</v>
      </c>
      <c r="D57" s="80"/>
      <c r="E57" s="80"/>
      <c r="F57" s="80"/>
      <c r="G57" s="80"/>
      <c r="H57" s="80"/>
      <c r="I57" s="80"/>
      <c r="J57" s="87" t="s">
        <v>118</v>
      </c>
      <c r="K57" s="80"/>
      <c r="L57" s="72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47" s="2" customFormat="1" ht="10.35" hidden="1" customHeight="1">
      <c r="A58" s="25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72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47" s="2" customFormat="1" ht="22.8" hidden="1" customHeight="1">
      <c r="A59" s="25"/>
      <c r="B59" s="26"/>
      <c r="C59" s="88" t="s">
        <v>72</v>
      </c>
      <c r="D59" s="25"/>
      <c r="E59" s="25"/>
      <c r="F59" s="25"/>
      <c r="G59" s="25"/>
      <c r="H59" s="25"/>
      <c r="I59" s="25"/>
      <c r="J59" s="55">
        <f>J85</f>
        <v>1769730</v>
      </c>
      <c r="K59" s="25"/>
      <c r="L59" s="72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U59" s="16" t="s">
        <v>119</v>
      </c>
    </row>
    <row r="60" spans="1:47" s="9" customFormat="1" ht="24.9" hidden="1" customHeight="1">
      <c r="B60" s="89"/>
      <c r="D60" s="90" t="s">
        <v>120</v>
      </c>
      <c r="E60" s="91"/>
      <c r="F60" s="91"/>
      <c r="G60" s="91"/>
      <c r="H60" s="91"/>
      <c r="I60" s="91"/>
      <c r="J60" s="92">
        <f>J86</f>
        <v>97400</v>
      </c>
      <c r="L60" s="89"/>
    </row>
    <row r="61" spans="1:47" s="10" customFormat="1" ht="19.95" hidden="1" customHeight="1">
      <c r="B61" s="93"/>
      <c r="D61" s="94" t="s">
        <v>121</v>
      </c>
      <c r="E61" s="95"/>
      <c r="F61" s="95"/>
      <c r="G61" s="95"/>
      <c r="H61" s="95"/>
      <c r="I61" s="95"/>
      <c r="J61" s="96">
        <f>J87</f>
        <v>14600</v>
      </c>
      <c r="L61" s="93"/>
    </row>
    <row r="62" spans="1:47" s="10" customFormat="1" ht="19.95" hidden="1" customHeight="1">
      <c r="B62" s="93"/>
      <c r="D62" s="94" t="s">
        <v>123</v>
      </c>
      <c r="E62" s="95"/>
      <c r="F62" s="95"/>
      <c r="G62" s="95"/>
      <c r="H62" s="95"/>
      <c r="I62" s="95"/>
      <c r="J62" s="96">
        <f>J89</f>
        <v>82800</v>
      </c>
      <c r="L62" s="93"/>
    </row>
    <row r="63" spans="1:47" s="9" customFormat="1" ht="24.9" hidden="1" customHeight="1">
      <c r="B63" s="89"/>
      <c r="D63" s="90" t="s">
        <v>323</v>
      </c>
      <c r="E63" s="91"/>
      <c r="F63" s="91"/>
      <c r="G63" s="91"/>
      <c r="H63" s="91"/>
      <c r="I63" s="91"/>
      <c r="J63" s="92">
        <f>J92</f>
        <v>1672330</v>
      </c>
      <c r="L63" s="89"/>
    </row>
    <row r="64" spans="1:47" s="10" customFormat="1" ht="19.95" hidden="1" customHeight="1">
      <c r="B64" s="93"/>
      <c r="D64" s="94" t="s">
        <v>565</v>
      </c>
      <c r="E64" s="95"/>
      <c r="F64" s="95"/>
      <c r="G64" s="95"/>
      <c r="H64" s="95"/>
      <c r="I64" s="95"/>
      <c r="J64" s="96">
        <f>J93</f>
        <v>1440440</v>
      </c>
      <c r="L64" s="93"/>
    </row>
    <row r="65" spans="1:31" s="10" customFormat="1" ht="19.95" hidden="1" customHeight="1">
      <c r="B65" s="93"/>
      <c r="D65" s="94" t="s">
        <v>566</v>
      </c>
      <c r="E65" s="95"/>
      <c r="F65" s="95"/>
      <c r="G65" s="95"/>
      <c r="H65" s="95"/>
      <c r="I65" s="95"/>
      <c r="J65" s="96">
        <f>J114</f>
        <v>231890</v>
      </c>
      <c r="L65" s="93"/>
    </row>
    <row r="66" spans="1:31" s="2" customFormat="1" ht="21.75" hidden="1" customHeight="1">
      <c r="A66" s="25"/>
      <c r="B66" s="26"/>
      <c r="C66" s="25"/>
      <c r="D66" s="25"/>
      <c r="E66" s="25"/>
      <c r="F66" s="25"/>
      <c r="G66" s="25"/>
      <c r="H66" s="25"/>
      <c r="I66" s="25"/>
      <c r="J66" s="25"/>
      <c r="K66" s="25"/>
      <c r="L66" s="72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</row>
    <row r="67" spans="1:31" s="2" customFormat="1" ht="6.9" hidden="1" customHeight="1">
      <c r="A67" s="25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72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</row>
    <row r="68" spans="1:31" hidden="1"/>
    <row r="69" spans="1:31" hidden="1"/>
    <row r="70" spans="1:31" hidden="1"/>
    <row r="71" spans="1:31" s="2" customFormat="1" ht="6.9" customHeight="1">
      <c r="A71" s="2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72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</row>
    <row r="72" spans="1:31" s="2" customFormat="1" ht="24.9" customHeight="1">
      <c r="A72" s="25"/>
      <c r="B72" s="26"/>
      <c r="C72" s="20" t="s">
        <v>127</v>
      </c>
      <c r="D72" s="25"/>
      <c r="E72" s="25"/>
      <c r="F72" s="25"/>
      <c r="G72" s="25"/>
      <c r="H72" s="25"/>
      <c r="I72" s="25"/>
      <c r="J72" s="25"/>
      <c r="K72" s="25"/>
      <c r="L72" s="72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</row>
    <row r="73" spans="1:31" s="2" customFormat="1" ht="6.9" customHeight="1">
      <c r="A73" s="25"/>
      <c r="B73" s="26"/>
      <c r="C73" s="25"/>
      <c r="D73" s="25"/>
      <c r="E73" s="25"/>
      <c r="F73" s="25"/>
      <c r="G73" s="25"/>
      <c r="H73" s="25"/>
      <c r="I73" s="25"/>
      <c r="J73" s="25"/>
      <c r="K73" s="25"/>
      <c r="L73" s="72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</row>
    <row r="74" spans="1:31" s="2" customFormat="1" ht="12" customHeight="1">
      <c r="A74" s="25"/>
      <c r="B74" s="26"/>
      <c r="C74" s="22" t="s">
        <v>15</v>
      </c>
      <c r="D74" s="25"/>
      <c r="E74" s="25"/>
      <c r="F74" s="25"/>
      <c r="G74" s="25"/>
      <c r="H74" s="25"/>
      <c r="I74" s="25"/>
      <c r="J74" s="25"/>
      <c r="K74" s="25"/>
      <c r="L74" s="72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</row>
    <row r="75" spans="1:31" s="2" customFormat="1" ht="23.25" customHeight="1">
      <c r="A75" s="25"/>
      <c r="B75" s="26"/>
      <c r="C75" s="25"/>
      <c r="D75" s="25"/>
      <c r="E75" s="400" t="str">
        <f>E7</f>
        <v>Nápravná opatření k odvrácení škod způsobených vlivem staré ekologické zátěže bývalé skládky Vlčí důl v k.ú. Zásmuky</v>
      </c>
      <c r="F75" s="401"/>
      <c r="G75" s="401"/>
      <c r="H75" s="401"/>
      <c r="I75" s="25"/>
      <c r="J75" s="25"/>
      <c r="K75" s="25"/>
      <c r="L75" s="72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1:31" s="2" customFormat="1" ht="12" customHeight="1">
      <c r="A76" s="25"/>
      <c r="B76" s="26"/>
      <c r="C76" s="22" t="s">
        <v>111</v>
      </c>
      <c r="D76" s="25"/>
      <c r="E76" s="25"/>
      <c r="F76" s="25"/>
      <c r="G76" s="25"/>
      <c r="H76" s="25"/>
      <c r="I76" s="25"/>
      <c r="J76" s="25"/>
      <c r="K76" s="25"/>
      <c r="L76" s="72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24.75" customHeight="1">
      <c r="A77" s="25"/>
      <c r="B77" s="26"/>
      <c r="C77" s="25"/>
      <c r="D77" s="25"/>
      <c r="E77" s="402" t="str">
        <f>E9</f>
        <v>SO 05 - SO 05  Dobudování monitorovacích a sanačních vrtů, průběžný sanační monitoring</v>
      </c>
      <c r="F77" s="403"/>
      <c r="G77" s="403"/>
      <c r="H77" s="403"/>
      <c r="I77" s="25"/>
      <c r="J77" s="25"/>
      <c r="K77" s="25"/>
      <c r="L77" s="72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s="2" customFormat="1" ht="6.9" customHeight="1">
      <c r="A78" s="25"/>
      <c r="B78" s="26"/>
      <c r="C78" s="25"/>
      <c r="D78" s="25"/>
      <c r="E78" s="25"/>
      <c r="F78" s="25"/>
      <c r="G78" s="25"/>
      <c r="H78" s="25"/>
      <c r="I78" s="25"/>
      <c r="J78" s="25"/>
      <c r="K78" s="25"/>
      <c r="L78" s="72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s="2" customFormat="1" ht="12" customHeight="1">
      <c r="A79" s="25"/>
      <c r="B79" s="26"/>
      <c r="C79" s="22" t="s">
        <v>22</v>
      </c>
      <c r="D79" s="25"/>
      <c r="E79" s="25"/>
      <c r="F79" s="21" t="str">
        <f>F12</f>
        <v>Město Zásmuky</v>
      </c>
      <c r="G79" s="25"/>
      <c r="H79" s="25"/>
      <c r="I79" s="22" t="s">
        <v>24</v>
      </c>
      <c r="J79" s="40" t="str">
        <f>IF(J12="","",J12)</f>
        <v>20. 5. 2016</v>
      </c>
      <c r="K79" s="25"/>
      <c r="L79" s="72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spans="1:31" s="2" customFormat="1" ht="6.9" customHeight="1">
      <c r="A80" s="25"/>
      <c r="B80" s="26"/>
      <c r="C80" s="25"/>
      <c r="D80" s="25"/>
      <c r="E80" s="25"/>
      <c r="F80" s="25"/>
      <c r="G80" s="25"/>
      <c r="H80" s="25"/>
      <c r="I80" s="25"/>
      <c r="J80" s="25"/>
      <c r="K80" s="25"/>
      <c r="L80" s="72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spans="1:65" s="2" customFormat="1" ht="25.65" customHeight="1">
      <c r="A81" s="25"/>
      <c r="B81" s="26"/>
      <c r="C81" s="22" t="s">
        <v>28</v>
      </c>
      <c r="D81" s="25"/>
      <c r="E81" s="25"/>
      <c r="F81" s="21" t="str">
        <f>E15</f>
        <v>Město Zásmuky</v>
      </c>
      <c r="G81" s="25"/>
      <c r="H81" s="25"/>
      <c r="I81" s="22" t="s">
        <v>34</v>
      </c>
      <c r="J81" s="23" t="str">
        <f>E21</f>
        <v>Bioanalytika CZ, s.r.o.</v>
      </c>
      <c r="K81" s="25"/>
      <c r="L81" s="72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65" s="2" customFormat="1" ht="15.15" customHeight="1">
      <c r="A82" s="25"/>
      <c r="B82" s="26"/>
      <c r="C82" s="22" t="s">
        <v>31</v>
      </c>
      <c r="D82" s="25"/>
      <c r="E82" s="25"/>
      <c r="F82" s="21" t="str">
        <f>IF(E18="","",E18)</f>
        <v>Společnost VZE &amp; FCC</v>
      </c>
      <c r="G82" s="25"/>
      <c r="H82" s="25"/>
      <c r="I82" s="22" t="s">
        <v>37</v>
      </c>
      <c r="J82" s="23" t="str">
        <f>E24</f>
        <v xml:space="preserve"> </v>
      </c>
      <c r="K82" s="25"/>
      <c r="L82" s="72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65" s="2" customFormat="1" ht="10.3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72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65" s="11" customFormat="1" ht="29.25" customHeight="1">
      <c r="A84" s="97"/>
      <c r="B84" s="98"/>
      <c r="C84" s="99" t="s">
        <v>128</v>
      </c>
      <c r="D84" s="100" t="s">
        <v>59</v>
      </c>
      <c r="E84" s="100" t="s">
        <v>55</v>
      </c>
      <c r="F84" s="100" t="s">
        <v>56</v>
      </c>
      <c r="G84" s="100" t="s">
        <v>129</v>
      </c>
      <c r="H84" s="100" t="s">
        <v>130</v>
      </c>
      <c r="I84" s="100" t="s">
        <v>131</v>
      </c>
      <c r="J84" s="100" t="s">
        <v>118</v>
      </c>
      <c r="K84" s="101" t="s">
        <v>132</v>
      </c>
      <c r="L84" s="102"/>
      <c r="M84" s="47" t="s">
        <v>3</v>
      </c>
      <c r="N84" s="48" t="s">
        <v>44</v>
      </c>
      <c r="O84" s="48" t="s">
        <v>133</v>
      </c>
      <c r="P84" s="48" t="s">
        <v>134</v>
      </c>
      <c r="Q84" s="48" t="s">
        <v>135</v>
      </c>
      <c r="R84" s="48" t="s">
        <v>136</v>
      </c>
      <c r="S84" s="48" t="s">
        <v>137</v>
      </c>
      <c r="T84" s="49" t="s">
        <v>138</v>
      </c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</row>
    <row r="85" spans="1:65" s="2" customFormat="1" ht="22.8" customHeight="1">
      <c r="A85" s="25"/>
      <c r="B85" s="26"/>
      <c r="C85" s="54" t="s">
        <v>139</v>
      </c>
      <c r="D85" s="25"/>
      <c r="E85" s="25"/>
      <c r="F85" s="25"/>
      <c r="G85" s="25"/>
      <c r="H85" s="25"/>
      <c r="I85" s="25"/>
      <c r="J85" s="103">
        <f>BK85</f>
        <v>1769730</v>
      </c>
      <c r="K85" s="25"/>
      <c r="L85" s="26"/>
      <c r="M85" s="50"/>
      <c r="N85" s="41"/>
      <c r="O85" s="51"/>
      <c r="P85" s="104">
        <f>P86+P92</f>
        <v>0</v>
      </c>
      <c r="Q85" s="51"/>
      <c r="R85" s="104">
        <f>R86+R92</f>
        <v>11.094539999999999</v>
      </c>
      <c r="S85" s="51"/>
      <c r="T85" s="105">
        <f>T86+T92</f>
        <v>0</v>
      </c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T85" s="16" t="s">
        <v>73</v>
      </c>
      <c r="AU85" s="16" t="s">
        <v>119</v>
      </c>
      <c r="BK85" s="106">
        <f>BK86+BK92</f>
        <v>1769730</v>
      </c>
    </row>
    <row r="86" spans="1:65" s="12" customFormat="1" ht="25.95" customHeight="1">
      <c r="B86" s="107"/>
      <c r="D86" s="108" t="s">
        <v>73</v>
      </c>
      <c r="E86" s="109" t="s">
        <v>140</v>
      </c>
      <c r="F86" s="109" t="s">
        <v>141</v>
      </c>
      <c r="J86" s="110">
        <f>BK86</f>
        <v>97400</v>
      </c>
      <c r="L86" s="107"/>
      <c r="M86" s="111"/>
      <c r="N86" s="112"/>
      <c r="O86" s="112"/>
      <c r="P86" s="113">
        <f>P87+P89</f>
        <v>0</v>
      </c>
      <c r="Q86" s="112"/>
      <c r="R86" s="113">
        <f>R87+R89</f>
        <v>11.094539999999999</v>
      </c>
      <c r="S86" s="112"/>
      <c r="T86" s="114">
        <f>T87+T89</f>
        <v>0</v>
      </c>
      <c r="AR86" s="108" t="s">
        <v>21</v>
      </c>
      <c r="AT86" s="115" t="s">
        <v>73</v>
      </c>
      <c r="AU86" s="115" t="s">
        <v>74</v>
      </c>
      <c r="AY86" s="108" t="s">
        <v>142</v>
      </c>
      <c r="BK86" s="116">
        <f>BK87+BK89</f>
        <v>97400</v>
      </c>
    </row>
    <row r="87" spans="1:65" s="12" customFormat="1" ht="22.8" customHeight="1">
      <c r="B87" s="107"/>
      <c r="D87" s="108" t="s">
        <v>73</v>
      </c>
      <c r="E87" s="117" t="s">
        <v>21</v>
      </c>
      <c r="F87" s="117" t="s">
        <v>143</v>
      </c>
      <c r="J87" s="118">
        <f>BK87</f>
        <v>14600</v>
      </c>
      <c r="L87" s="107"/>
      <c r="M87" s="111"/>
      <c r="N87" s="112"/>
      <c r="O87" s="112"/>
      <c r="P87" s="113">
        <f>P88</f>
        <v>0</v>
      </c>
      <c r="Q87" s="112"/>
      <c r="R87" s="113">
        <f>R88</f>
        <v>0</v>
      </c>
      <c r="S87" s="112"/>
      <c r="T87" s="114">
        <f>T88</f>
        <v>0</v>
      </c>
      <c r="AR87" s="108" t="s">
        <v>21</v>
      </c>
      <c r="AT87" s="115" t="s">
        <v>73</v>
      </c>
      <c r="AU87" s="115" t="s">
        <v>21</v>
      </c>
      <c r="AY87" s="108" t="s">
        <v>142</v>
      </c>
      <c r="BK87" s="116">
        <f>BK88</f>
        <v>14600</v>
      </c>
    </row>
    <row r="88" spans="1:65" s="2" customFormat="1" ht="21.75" customHeight="1">
      <c r="A88" s="25"/>
      <c r="B88" s="119"/>
      <c r="C88" s="120" t="s">
        <v>21</v>
      </c>
      <c r="D88" s="120" t="s">
        <v>144</v>
      </c>
      <c r="E88" s="121" t="s">
        <v>567</v>
      </c>
      <c r="F88" s="122" t="s">
        <v>568</v>
      </c>
      <c r="G88" s="123" t="s">
        <v>182</v>
      </c>
      <c r="H88" s="124">
        <v>20</v>
      </c>
      <c r="I88" s="125">
        <v>730</v>
      </c>
      <c r="J88" s="125">
        <f>ROUND(I88*H88,2)</f>
        <v>14600</v>
      </c>
      <c r="K88" s="122" t="s">
        <v>3</v>
      </c>
      <c r="L88" s="26"/>
      <c r="M88" s="126" t="s">
        <v>3</v>
      </c>
      <c r="N88" s="127" t="s">
        <v>45</v>
      </c>
      <c r="O88" s="128">
        <v>0</v>
      </c>
      <c r="P88" s="128">
        <f>O88*H88</f>
        <v>0</v>
      </c>
      <c r="Q88" s="128">
        <v>0</v>
      </c>
      <c r="R88" s="128">
        <f>Q88*H88</f>
        <v>0</v>
      </c>
      <c r="S88" s="128">
        <v>0</v>
      </c>
      <c r="T88" s="129">
        <f>S88*H88</f>
        <v>0</v>
      </c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R88" s="130" t="s">
        <v>148</v>
      </c>
      <c r="AT88" s="130" t="s">
        <v>144</v>
      </c>
      <c r="AU88" s="130" t="s">
        <v>84</v>
      </c>
      <c r="AY88" s="16" t="s">
        <v>142</v>
      </c>
      <c r="BE88" s="131">
        <f>IF(N88="základní",J88,0)</f>
        <v>14600</v>
      </c>
      <c r="BF88" s="131">
        <f>IF(N88="snížená",J88,0)</f>
        <v>0</v>
      </c>
      <c r="BG88" s="131">
        <f>IF(N88="zákl. přenesená",J88,0)</f>
        <v>0</v>
      </c>
      <c r="BH88" s="131">
        <f>IF(N88="sníž. přenesená",J88,0)</f>
        <v>0</v>
      </c>
      <c r="BI88" s="131">
        <f>IF(N88="nulová",J88,0)</f>
        <v>0</v>
      </c>
      <c r="BJ88" s="16" t="s">
        <v>21</v>
      </c>
      <c r="BK88" s="131">
        <f>ROUND(I88*H88,2)</f>
        <v>14600</v>
      </c>
      <c r="BL88" s="16" t="s">
        <v>148</v>
      </c>
      <c r="BM88" s="130" t="s">
        <v>569</v>
      </c>
    </row>
    <row r="89" spans="1:65" s="12" customFormat="1" ht="22.8" customHeight="1">
      <c r="B89" s="107"/>
      <c r="D89" s="108" t="s">
        <v>73</v>
      </c>
      <c r="E89" s="117" t="s">
        <v>185</v>
      </c>
      <c r="F89" s="117" t="s">
        <v>254</v>
      </c>
      <c r="J89" s="118">
        <f>BK89</f>
        <v>82800</v>
      </c>
      <c r="L89" s="107"/>
      <c r="M89" s="111"/>
      <c r="N89" s="112"/>
      <c r="O89" s="112"/>
      <c r="P89" s="113">
        <f>SUM(P90:P91)</f>
        <v>0</v>
      </c>
      <c r="Q89" s="112"/>
      <c r="R89" s="113">
        <f>SUM(R90:R91)</f>
        <v>11.094539999999999</v>
      </c>
      <c r="S89" s="112"/>
      <c r="T89" s="114">
        <f>SUM(T90:T91)</f>
        <v>0</v>
      </c>
      <c r="AR89" s="108" t="s">
        <v>21</v>
      </c>
      <c r="AT89" s="115" t="s">
        <v>73</v>
      </c>
      <c r="AU89" s="115" t="s">
        <v>21</v>
      </c>
      <c r="AY89" s="108" t="s">
        <v>142</v>
      </c>
      <c r="BK89" s="116">
        <f>SUM(BK90:BK91)</f>
        <v>82800</v>
      </c>
    </row>
    <row r="90" spans="1:65" s="2" customFormat="1" ht="44.25" customHeight="1">
      <c r="A90" s="25"/>
      <c r="B90" s="119"/>
      <c r="C90" s="120" t="s">
        <v>84</v>
      </c>
      <c r="D90" s="120" t="s">
        <v>144</v>
      </c>
      <c r="E90" s="121" t="s">
        <v>570</v>
      </c>
      <c r="F90" s="122" t="s">
        <v>571</v>
      </c>
      <c r="G90" s="123" t="s">
        <v>165</v>
      </c>
      <c r="H90" s="124">
        <v>6</v>
      </c>
      <c r="I90" s="125">
        <v>13800</v>
      </c>
      <c r="J90" s="125">
        <f>ROUND(I90*H90,2)</f>
        <v>82800</v>
      </c>
      <c r="K90" s="122" t="s">
        <v>3</v>
      </c>
      <c r="L90" s="26"/>
      <c r="M90" s="126" t="s">
        <v>3</v>
      </c>
      <c r="N90" s="127" t="s">
        <v>45</v>
      </c>
      <c r="O90" s="128">
        <v>0</v>
      </c>
      <c r="P90" s="128">
        <f>O90*H90</f>
        <v>0</v>
      </c>
      <c r="Q90" s="128">
        <v>1.8490899999999999</v>
      </c>
      <c r="R90" s="128">
        <f>Q90*H90</f>
        <v>11.094539999999999</v>
      </c>
      <c r="S90" s="128">
        <v>0</v>
      </c>
      <c r="T90" s="129">
        <f>S90*H90</f>
        <v>0</v>
      </c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R90" s="130" t="s">
        <v>148</v>
      </c>
      <c r="AT90" s="130" t="s">
        <v>144</v>
      </c>
      <c r="AU90" s="130" t="s">
        <v>84</v>
      </c>
      <c r="AY90" s="16" t="s">
        <v>142</v>
      </c>
      <c r="BE90" s="131">
        <f>IF(N90="základní",J90,0)</f>
        <v>82800</v>
      </c>
      <c r="BF90" s="131">
        <f>IF(N90="snížená",J90,0)</f>
        <v>0</v>
      </c>
      <c r="BG90" s="131">
        <f>IF(N90="zákl. přenesená",J90,0)</f>
        <v>0</v>
      </c>
      <c r="BH90" s="131">
        <f>IF(N90="sníž. přenesená",J90,0)</f>
        <v>0</v>
      </c>
      <c r="BI90" s="131">
        <f>IF(N90="nulová",J90,0)</f>
        <v>0</v>
      </c>
      <c r="BJ90" s="16" t="s">
        <v>21</v>
      </c>
      <c r="BK90" s="131">
        <f>ROUND(I90*H90,2)</f>
        <v>82800</v>
      </c>
      <c r="BL90" s="16" t="s">
        <v>148</v>
      </c>
      <c r="BM90" s="130" t="s">
        <v>572</v>
      </c>
    </row>
    <row r="91" spans="1:65" s="13" customFormat="1">
      <c r="B91" s="136"/>
      <c r="D91" s="132" t="s">
        <v>152</v>
      </c>
      <c r="E91" s="137" t="s">
        <v>3</v>
      </c>
      <c r="F91" s="138" t="s">
        <v>573</v>
      </c>
      <c r="H91" s="139">
        <v>6</v>
      </c>
      <c r="L91" s="136"/>
      <c r="M91" s="140"/>
      <c r="N91" s="141"/>
      <c r="O91" s="141"/>
      <c r="P91" s="141"/>
      <c r="Q91" s="141"/>
      <c r="R91" s="141"/>
      <c r="S91" s="141"/>
      <c r="T91" s="142"/>
      <c r="AT91" s="137" t="s">
        <v>152</v>
      </c>
      <c r="AU91" s="137" t="s">
        <v>84</v>
      </c>
      <c r="AV91" s="13" t="s">
        <v>84</v>
      </c>
      <c r="AW91" s="13" t="s">
        <v>33</v>
      </c>
      <c r="AX91" s="13" t="s">
        <v>21</v>
      </c>
      <c r="AY91" s="137" t="s">
        <v>142</v>
      </c>
    </row>
    <row r="92" spans="1:65" s="12" customFormat="1" ht="25.95" customHeight="1">
      <c r="B92" s="107"/>
      <c r="D92" s="108" t="s">
        <v>73</v>
      </c>
      <c r="E92" s="109" t="s">
        <v>385</v>
      </c>
      <c r="F92" s="109" t="s">
        <v>385</v>
      </c>
      <c r="J92" s="110">
        <f>BK92</f>
        <v>1672330</v>
      </c>
      <c r="L92" s="107"/>
      <c r="M92" s="111"/>
      <c r="N92" s="112"/>
      <c r="O92" s="112"/>
      <c r="P92" s="113">
        <f>P93+P114</f>
        <v>0</v>
      </c>
      <c r="Q92" s="112"/>
      <c r="R92" s="113">
        <f>R93+R114</f>
        <v>0</v>
      </c>
      <c r="S92" s="112"/>
      <c r="T92" s="114">
        <f>T93+T114</f>
        <v>0</v>
      </c>
      <c r="AR92" s="108" t="s">
        <v>148</v>
      </c>
      <c r="AT92" s="115" t="s">
        <v>73</v>
      </c>
      <c r="AU92" s="115" t="s">
        <v>74</v>
      </c>
      <c r="AY92" s="108" t="s">
        <v>142</v>
      </c>
      <c r="BK92" s="116">
        <f>BK93+BK114</f>
        <v>1672330</v>
      </c>
    </row>
    <row r="93" spans="1:65" s="12" customFormat="1" ht="22.8" customHeight="1">
      <c r="B93" s="107"/>
      <c r="D93" s="108" t="s">
        <v>73</v>
      </c>
      <c r="E93" s="117" t="s">
        <v>386</v>
      </c>
      <c r="F93" s="117" t="s">
        <v>574</v>
      </c>
      <c r="J93" s="118">
        <f>BK93</f>
        <v>1440440</v>
      </c>
      <c r="L93" s="107"/>
      <c r="M93" s="111"/>
      <c r="N93" s="112"/>
      <c r="O93" s="112"/>
      <c r="P93" s="113">
        <f>SUM(P94:P113)</f>
        <v>0</v>
      </c>
      <c r="Q93" s="112"/>
      <c r="R93" s="113">
        <f>SUM(R94:R113)</f>
        <v>0</v>
      </c>
      <c r="S93" s="112"/>
      <c r="T93" s="114">
        <f>SUM(T94:T113)</f>
        <v>0</v>
      </c>
      <c r="AR93" s="108" t="s">
        <v>148</v>
      </c>
      <c r="AT93" s="115" t="s">
        <v>73</v>
      </c>
      <c r="AU93" s="115" t="s">
        <v>21</v>
      </c>
      <c r="AY93" s="108" t="s">
        <v>142</v>
      </c>
      <c r="BK93" s="116">
        <f>SUM(BK94:BK113)</f>
        <v>1440440</v>
      </c>
    </row>
    <row r="94" spans="1:65" s="2" customFormat="1" ht="21.75" customHeight="1">
      <c r="A94" s="25"/>
      <c r="B94" s="119"/>
      <c r="C94" s="120" t="s">
        <v>159</v>
      </c>
      <c r="D94" s="120" t="s">
        <v>144</v>
      </c>
      <c r="E94" s="121" t="s">
        <v>575</v>
      </c>
      <c r="F94" s="122" t="s">
        <v>576</v>
      </c>
      <c r="G94" s="123" t="s">
        <v>577</v>
      </c>
      <c r="H94" s="124">
        <v>384</v>
      </c>
      <c r="I94" s="125">
        <v>595</v>
      </c>
      <c r="J94" s="125">
        <f>ROUND(I94*H94,2)</f>
        <v>228480</v>
      </c>
      <c r="K94" s="122" t="s">
        <v>3</v>
      </c>
      <c r="L94" s="26"/>
      <c r="M94" s="126" t="s">
        <v>3</v>
      </c>
      <c r="N94" s="127" t="s">
        <v>45</v>
      </c>
      <c r="O94" s="128">
        <v>0</v>
      </c>
      <c r="P94" s="128">
        <f>O94*H94</f>
        <v>0</v>
      </c>
      <c r="Q94" s="128">
        <v>0</v>
      </c>
      <c r="R94" s="128">
        <f>Q94*H94</f>
        <v>0</v>
      </c>
      <c r="S94" s="128">
        <v>0</v>
      </c>
      <c r="T94" s="129">
        <f>S94*H94</f>
        <v>0</v>
      </c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R94" s="130" t="s">
        <v>199</v>
      </c>
      <c r="AT94" s="130" t="s">
        <v>144</v>
      </c>
      <c r="AU94" s="130" t="s">
        <v>84</v>
      </c>
      <c r="AY94" s="16" t="s">
        <v>142</v>
      </c>
      <c r="BE94" s="131">
        <f>IF(N94="základní",J94,0)</f>
        <v>228480</v>
      </c>
      <c r="BF94" s="131">
        <f>IF(N94="snížená",J94,0)</f>
        <v>0</v>
      </c>
      <c r="BG94" s="131">
        <f>IF(N94="zákl. přenesená",J94,0)</f>
        <v>0</v>
      </c>
      <c r="BH94" s="131">
        <f>IF(N94="sníž. přenesená",J94,0)</f>
        <v>0</v>
      </c>
      <c r="BI94" s="131">
        <f>IF(N94="nulová",J94,0)</f>
        <v>0</v>
      </c>
      <c r="BJ94" s="16" t="s">
        <v>21</v>
      </c>
      <c r="BK94" s="131">
        <f>ROUND(I94*H94,2)</f>
        <v>228480</v>
      </c>
      <c r="BL94" s="16" t="s">
        <v>199</v>
      </c>
      <c r="BM94" s="130" t="s">
        <v>578</v>
      </c>
    </row>
    <row r="95" spans="1:65" s="13" customFormat="1" ht="30.6">
      <c r="B95" s="136"/>
      <c r="D95" s="132" t="s">
        <v>152</v>
      </c>
      <c r="E95" s="137" t="s">
        <v>3</v>
      </c>
      <c r="F95" s="138" t="s">
        <v>579</v>
      </c>
      <c r="H95" s="139">
        <v>384</v>
      </c>
      <c r="L95" s="136"/>
      <c r="M95" s="140"/>
      <c r="N95" s="141"/>
      <c r="O95" s="141"/>
      <c r="P95" s="141"/>
      <c r="Q95" s="141"/>
      <c r="R95" s="141"/>
      <c r="S95" s="141"/>
      <c r="T95" s="142"/>
      <c r="AT95" s="137" t="s">
        <v>152</v>
      </c>
      <c r="AU95" s="137" t="s">
        <v>84</v>
      </c>
      <c r="AV95" s="13" t="s">
        <v>84</v>
      </c>
      <c r="AW95" s="13" t="s">
        <v>33</v>
      </c>
      <c r="AX95" s="13" t="s">
        <v>21</v>
      </c>
      <c r="AY95" s="137" t="s">
        <v>142</v>
      </c>
    </row>
    <row r="96" spans="1:65" s="2" customFormat="1" ht="16.5" customHeight="1">
      <c r="A96" s="25"/>
      <c r="B96" s="119"/>
      <c r="C96" s="120" t="s">
        <v>148</v>
      </c>
      <c r="D96" s="120" t="s">
        <v>144</v>
      </c>
      <c r="E96" s="121" t="s">
        <v>580</v>
      </c>
      <c r="F96" s="122" t="s">
        <v>581</v>
      </c>
      <c r="G96" s="123" t="s">
        <v>577</v>
      </c>
      <c r="H96" s="124">
        <v>384</v>
      </c>
      <c r="I96" s="125">
        <v>910</v>
      </c>
      <c r="J96" s="125">
        <f>ROUND(I96*H96,2)</f>
        <v>349440</v>
      </c>
      <c r="K96" s="122" t="s">
        <v>3</v>
      </c>
      <c r="L96" s="26"/>
      <c r="M96" s="126" t="s">
        <v>3</v>
      </c>
      <c r="N96" s="127" t="s">
        <v>45</v>
      </c>
      <c r="O96" s="128">
        <v>0</v>
      </c>
      <c r="P96" s="128">
        <f>O96*H96</f>
        <v>0</v>
      </c>
      <c r="Q96" s="128">
        <v>0</v>
      </c>
      <c r="R96" s="128">
        <f>Q96*H96</f>
        <v>0</v>
      </c>
      <c r="S96" s="128">
        <v>0</v>
      </c>
      <c r="T96" s="129">
        <f>S96*H96</f>
        <v>0</v>
      </c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R96" s="130" t="s">
        <v>199</v>
      </c>
      <c r="AT96" s="130" t="s">
        <v>144</v>
      </c>
      <c r="AU96" s="130" t="s">
        <v>84</v>
      </c>
      <c r="AY96" s="16" t="s">
        <v>142</v>
      </c>
      <c r="BE96" s="131">
        <f>IF(N96="základní",J96,0)</f>
        <v>349440</v>
      </c>
      <c r="BF96" s="131">
        <f>IF(N96="snížená",J96,0)</f>
        <v>0</v>
      </c>
      <c r="BG96" s="131">
        <f>IF(N96="zákl. přenesená",J96,0)</f>
        <v>0</v>
      </c>
      <c r="BH96" s="131">
        <f>IF(N96="sníž. přenesená",J96,0)</f>
        <v>0</v>
      </c>
      <c r="BI96" s="131">
        <f>IF(N96="nulová",J96,0)</f>
        <v>0</v>
      </c>
      <c r="BJ96" s="16" t="s">
        <v>21</v>
      </c>
      <c r="BK96" s="131">
        <f>ROUND(I96*H96,2)</f>
        <v>349440</v>
      </c>
      <c r="BL96" s="16" t="s">
        <v>199</v>
      </c>
      <c r="BM96" s="130" t="s">
        <v>582</v>
      </c>
    </row>
    <row r="97" spans="1:65" s="2" customFormat="1" ht="16.5" customHeight="1">
      <c r="A97" s="25"/>
      <c r="B97" s="119"/>
      <c r="C97" s="120" t="s">
        <v>169</v>
      </c>
      <c r="D97" s="120" t="s">
        <v>144</v>
      </c>
      <c r="E97" s="121" t="s">
        <v>583</v>
      </c>
      <c r="F97" s="122" t="s">
        <v>584</v>
      </c>
      <c r="G97" s="123" t="s">
        <v>577</v>
      </c>
      <c r="H97" s="124">
        <v>384</v>
      </c>
      <c r="I97" s="125">
        <v>700</v>
      </c>
      <c r="J97" s="125">
        <f>ROUND(I97*H97,2)</f>
        <v>268800</v>
      </c>
      <c r="K97" s="122" t="s">
        <v>3</v>
      </c>
      <c r="L97" s="26"/>
      <c r="M97" s="126" t="s">
        <v>3</v>
      </c>
      <c r="N97" s="127" t="s">
        <v>45</v>
      </c>
      <c r="O97" s="128">
        <v>0</v>
      </c>
      <c r="P97" s="128">
        <f>O97*H97</f>
        <v>0</v>
      </c>
      <c r="Q97" s="128">
        <v>0</v>
      </c>
      <c r="R97" s="128">
        <f>Q97*H97</f>
        <v>0</v>
      </c>
      <c r="S97" s="128">
        <v>0</v>
      </c>
      <c r="T97" s="129">
        <f>S97*H97</f>
        <v>0</v>
      </c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R97" s="130" t="s">
        <v>199</v>
      </c>
      <c r="AT97" s="130" t="s">
        <v>144</v>
      </c>
      <c r="AU97" s="130" t="s">
        <v>84</v>
      </c>
      <c r="AY97" s="16" t="s">
        <v>142</v>
      </c>
      <c r="BE97" s="131">
        <f>IF(N97="základní",J97,0)</f>
        <v>268800</v>
      </c>
      <c r="BF97" s="131">
        <f>IF(N97="snížená",J97,0)</f>
        <v>0</v>
      </c>
      <c r="BG97" s="131">
        <f>IF(N97="zákl. přenesená",J97,0)</f>
        <v>0</v>
      </c>
      <c r="BH97" s="131">
        <f>IF(N97="sníž. přenesená",J97,0)</f>
        <v>0</v>
      </c>
      <c r="BI97" s="131">
        <f>IF(N97="nulová",J97,0)</f>
        <v>0</v>
      </c>
      <c r="BJ97" s="16" t="s">
        <v>21</v>
      </c>
      <c r="BK97" s="131">
        <f>ROUND(I97*H97,2)</f>
        <v>268800</v>
      </c>
      <c r="BL97" s="16" t="s">
        <v>199</v>
      </c>
      <c r="BM97" s="130" t="s">
        <v>585</v>
      </c>
    </row>
    <row r="98" spans="1:65" s="2" customFormat="1" ht="16.5" customHeight="1">
      <c r="A98" s="25"/>
      <c r="B98" s="119"/>
      <c r="C98" s="120" t="s">
        <v>174</v>
      </c>
      <c r="D98" s="120" t="s">
        <v>144</v>
      </c>
      <c r="E98" s="121" t="s">
        <v>586</v>
      </c>
      <c r="F98" s="122" t="s">
        <v>587</v>
      </c>
      <c r="G98" s="123" t="s">
        <v>577</v>
      </c>
      <c r="H98" s="124">
        <v>384</v>
      </c>
      <c r="I98" s="125">
        <v>595</v>
      </c>
      <c r="J98" s="125">
        <f>ROUND(I98*H98,2)</f>
        <v>228480</v>
      </c>
      <c r="K98" s="122" t="s">
        <v>3</v>
      </c>
      <c r="L98" s="26"/>
      <c r="M98" s="126" t="s">
        <v>3</v>
      </c>
      <c r="N98" s="127" t="s">
        <v>45</v>
      </c>
      <c r="O98" s="128">
        <v>0</v>
      </c>
      <c r="P98" s="128">
        <f>O98*H98</f>
        <v>0</v>
      </c>
      <c r="Q98" s="128">
        <v>0</v>
      </c>
      <c r="R98" s="128">
        <f>Q98*H98</f>
        <v>0</v>
      </c>
      <c r="S98" s="128">
        <v>0</v>
      </c>
      <c r="T98" s="129">
        <f>S98*H98</f>
        <v>0</v>
      </c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R98" s="130" t="s">
        <v>199</v>
      </c>
      <c r="AT98" s="130" t="s">
        <v>144</v>
      </c>
      <c r="AU98" s="130" t="s">
        <v>84</v>
      </c>
      <c r="AY98" s="16" t="s">
        <v>142</v>
      </c>
      <c r="BE98" s="131">
        <f>IF(N98="základní",J98,0)</f>
        <v>228480</v>
      </c>
      <c r="BF98" s="131">
        <f>IF(N98="snížená",J98,0)</f>
        <v>0</v>
      </c>
      <c r="BG98" s="131">
        <f>IF(N98="zákl. přenesená",J98,0)</f>
        <v>0</v>
      </c>
      <c r="BH98" s="131">
        <f>IF(N98="sníž. přenesená",J98,0)</f>
        <v>0</v>
      </c>
      <c r="BI98" s="131">
        <f>IF(N98="nulová",J98,0)</f>
        <v>0</v>
      </c>
      <c r="BJ98" s="16" t="s">
        <v>21</v>
      </c>
      <c r="BK98" s="131">
        <f>ROUND(I98*H98,2)</f>
        <v>228480</v>
      </c>
      <c r="BL98" s="16" t="s">
        <v>199</v>
      </c>
      <c r="BM98" s="130" t="s">
        <v>588</v>
      </c>
    </row>
    <row r="99" spans="1:65" s="2" customFormat="1" ht="21.75" customHeight="1">
      <c r="A99" s="25"/>
      <c r="B99" s="119"/>
      <c r="C99" s="120" t="s">
        <v>179</v>
      </c>
      <c r="D99" s="120" t="s">
        <v>144</v>
      </c>
      <c r="E99" s="121" t="s">
        <v>589</v>
      </c>
      <c r="F99" s="122" t="s">
        <v>590</v>
      </c>
      <c r="G99" s="123" t="s">
        <v>577</v>
      </c>
      <c r="H99" s="124">
        <v>220</v>
      </c>
      <c r="I99" s="125">
        <v>980</v>
      </c>
      <c r="J99" s="125">
        <f>ROUND(I99*H99,2)</f>
        <v>215600</v>
      </c>
      <c r="K99" s="122" t="s">
        <v>3</v>
      </c>
      <c r="L99" s="26"/>
      <c r="M99" s="126" t="s">
        <v>3</v>
      </c>
      <c r="N99" s="127" t="s">
        <v>45</v>
      </c>
      <c r="O99" s="128">
        <v>0</v>
      </c>
      <c r="P99" s="128">
        <f>O99*H99</f>
        <v>0</v>
      </c>
      <c r="Q99" s="128">
        <v>0</v>
      </c>
      <c r="R99" s="128">
        <f>Q99*H99</f>
        <v>0</v>
      </c>
      <c r="S99" s="128">
        <v>0</v>
      </c>
      <c r="T99" s="129">
        <f>S99*H99</f>
        <v>0</v>
      </c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R99" s="130" t="s">
        <v>199</v>
      </c>
      <c r="AT99" s="130" t="s">
        <v>144</v>
      </c>
      <c r="AU99" s="130" t="s">
        <v>84</v>
      </c>
      <c r="AY99" s="16" t="s">
        <v>142</v>
      </c>
      <c r="BE99" s="131">
        <f>IF(N99="základní",J99,0)</f>
        <v>215600</v>
      </c>
      <c r="BF99" s="131">
        <f>IF(N99="snížená",J99,0)</f>
        <v>0</v>
      </c>
      <c r="BG99" s="131">
        <f>IF(N99="zákl. přenesená",J99,0)</f>
        <v>0</v>
      </c>
      <c r="BH99" s="131">
        <f>IF(N99="sníž. přenesená",J99,0)</f>
        <v>0</v>
      </c>
      <c r="BI99" s="131">
        <f>IF(N99="nulová",J99,0)</f>
        <v>0</v>
      </c>
      <c r="BJ99" s="16" t="s">
        <v>21</v>
      </c>
      <c r="BK99" s="131">
        <f>ROUND(I99*H99,2)</f>
        <v>215600</v>
      </c>
      <c r="BL99" s="16" t="s">
        <v>199</v>
      </c>
      <c r="BM99" s="130" t="s">
        <v>591</v>
      </c>
    </row>
    <row r="100" spans="1:65" s="13" customFormat="1">
      <c r="B100" s="136"/>
      <c r="D100" s="132" t="s">
        <v>152</v>
      </c>
      <c r="E100" s="137" t="s">
        <v>3</v>
      </c>
      <c r="F100" s="138" t="s">
        <v>592</v>
      </c>
      <c r="H100" s="139">
        <v>220</v>
      </c>
      <c r="L100" s="136"/>
      <c r="M100" s="140"/>
      <c r="N100" s="141"/>
      <c r="O100" s="141"/>
      <c r="P100" s="141"/>
      <c r="Q100" s="141"/>
      <c r="R100" s="141"/>
      <c r="S100" s="141"/>
      <c r="T100" s="142"/>
      <c r="AT100" s="137" t="s">
        <v>152</v>
      </c>
      <c r="AU100" s="137" t="s">
        <v>84</v>
      </c>
      <c r="AV100" s="13" t="s">
        <v>84</v>
      </c>
      <c r="AW100" s="13" t="s">
        <v>33</v>
      </c>
      <c r="AX100" s="13" t="s">
        <v>21</v>
      </c>
      <c r="AY100" s="137" t="s">
        <v>142</v>
      </c>
    </row>
    <row r="101" spans="1:65" s="2" customFormat="1" ht="21.75" customHeight="1">
      <c r="A101" s="25"/>
      <c r="B101" s="119"/>
      <c r="C101" s="120" t="s">
        <v>185</v>
      </c>
      <c r="D101" s="120" t="s">
        <v>144</v>
      </c>
      <c r="E101" s="121" t="s">
        <v>593</v>
      </c>
      <c r="F101" s="122" t="s">
        <v>594</v>
      </c>
      <c r="G101" s="123" t="s">
        <v>577</v>
      </c>
      <c r="H101" s="124">
        <v>384</v>
      </c>
      <c r="I101" s="125">
        <v>10</v>
      </c>
      <c r="J101" s="125">
        <f>ROUND(I101*H101,2)</f>
        <v>3840</v>
      </c>
      <c r="K101" s="122" t="s">
        <v>3</v>
      </c>
      <c r="L101" s="26"/>
      <c r="M101" s="126" t="s">
        <v>3</v>
      </c>
      <c r="N101" s="127" t="s">
        <v>45</v>
      </c>
      <c r="O101" s="128">
        <v>0</v>
      </c>
      <c r="P101" s="128">
        <f>O101*H101</f>
        <v>0</v>
      </c>
      <c r="Q101" s="128">
        <v>0</v>
      </c>
      <c r="R101" s="128">
        <f>Q101*H101</f>
        <v>0</v>
      </c>
      <c r="S101" s="128">
        <v>0</v>
      </c>
      <c r="T101" s="129">
        <f>S101*H101</f>
        <v>0</v>
      </c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R101" s="130" t="s">
        <v>199</v>
      </c>
      <c r="AT101" s="130" t="s">
        <v>144</v>
      </c>
      <c r="AU101" s="130" t="s">
        <v>84</v>
      </c>
      <c r="AY101" s="16" t="s">
        <v>142</v>
      </c>
      <c r="BE101" s="131">
        <f>IF(N101="základní",J101,0)</f>
        <v>3840</v>
      </c>
      <c r="BF101" s="131">
        <f>IF(N101="snížená",J101,0)</f>
        <v>0</v>
      </c>
      <c r="BG101" s="131">
        <f>IF(N101="zákl. přenesená",J101,0)</f>
        <v>0</v>
      </c>
      <c r="BH101" s="131">
        <f>IF(N101="sníž. přenesená",J101,0)</f>
        <v>0</v>
      </c>
      <c r="BI101" s="131">
        <f>IF(N101="nulová",J101,0)</f>
        <v>0</v>
      </c>
      <c r="BJ101" s="16" t="s">
        <v>21</v>
      </c>
      <c r="BK101" s="131">
        <f>ROUND(I101*H101,2)</f>
        <v>3840</v>
      </c>
      <c r="BL101" s="16" t="s">
        <v>199</v>
      </c>
      <c r="BM101" s="130" t="s">
        <v>595</v>
      </c>
    </row>
    <row r="102" spans="1:65" s="2" customFormat="1" ht="21.75" customHeight="1">
      <c r="A102" s="25"/>
      <c r="B102" s="119"/>
      <c r="C102" s="120" t="s">
        <v>190</v>
      </c>
      <c r="D102" s="120" t="s">
        <v>144</v>
      </c>
      <c r="E102" s="121" t="s">
        <v>596</v>
      </c>
      <c r="F102" s="122" t="s">
        <v>597</v>
      </c>
      <c r="G102" s="123" t="s">
        <v>577</v>
      </c>
      <c r="H102" s="124">
        <v>148</v>
      </c>
      <c r="I102" s="125">
        <v>450</v>
      </c>
      <c r="J102" s="125">
        <f>ROUND(I102*H102,2)</f>
        <v>66600</v>
      </c>
      <c r="K102" s="122" t="s">
        <v>3</v>
      </c>
      <c r="L102" s="26"/>
      <c r="M102" s="126" t="s">
        <v>3</v>
      </c>
      <c r="N102" s="127" t="s">
        <v>45</v>
      </c>
      <c r="O102" s="128">
        <v>0</v>
      </c>
      <c r="P102" s="128">
        <f>O102*H102</f>
        <v>0</v>
      </c>
      <c r="Q102" s="128">
        <v>0</v>
      </c>
      <c r="R102" s="128">
        <f>Q102*H102</f>
        <v>0</v>
      </c>
      <c r="S102" s="128">
        <v>0</v>
      </c>
      <c r="T102" s="129">
        <f>S102*H102</f>
        <v>0</v>
      </c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R102" s="130" t="s">
        <v>199</v>
      </c>
      <c r="AT102" s="130" t="s">
        <v>144</v>
      </c>
      <c r="AU102" s="130" t="s">
        <v>84</v>
      </c>
      <c r="AY102" s="16" t="s">
        <v>142</v>
      </c>
      <c r="BE102" s="131">
        <f>IF(N102="základní",J102,0)</f>
        <v>66600</v>
      </c>
      <c r="BF102" s="131">
        <f>IF(N102="snížená",J102,0)</f>
        <v>0</v>
      </c>
      <c r="BG102" s="131">
        <f>IF(N102="zákl. přenesená",J102,0)</f>
        <v>0</v>
      </c>
      <c r="BH102" s="131">
        <f>IF(N102="sníž. přenesená",J102,0)</f>
        <v>0</v>
      </c>
      <c r="BI102" s="131">
        <f>IF(N102="nulová",J102,0)</f>
        <v>0</v>
      </c>
      <c r="BJ102" s="16" t="s">
        <v>21</v>
      </c>
      <c r="BK102" s="131">
        <f>ROUND(I102*H102,2)</f>
        <v>66600</v>
      </c>
      <c r="BL102" s="16" t="s">
        <v>199</v>
      </c>
      <c r="BM102" s="130" t="s">
        <v>598</v>
      </c>
    </row>
    <row r="103" spans="1:65" s="13" customFormat="1">
      <c r="B103" s="136"/>
      <c r="D103" s="132" t="s">
        <v>152</v>
      </c>
      <c r="E103" s="137" t="s">
        <v>3</v>
      </c>
      <c r="F103" s="138" t="s">
        <v>599</v>
      </c>
      <c r="H103" s="139">
        <v>148</v>
      </c>
      <c r="L103" s="136"/>
      <c r="M103" s="140"/>
      <c r="N103" s="141"/>
      <c r="O103" s="141"/>
      <c r="P103" s="141"/>
      <c r="Q103" s="141"/>
      <c r="R103" s="141"/>
      <c r="S103" s="141"/>
      <c r="T103" s="142"/>
      <c r="AT103" s="137" t="s">
        <v>152</v>
      </c>
      <c r="AU103" s="137" t="s">
        <v>84</v>
      </c>
      <c r="AV103" s="13" t="s">
        <v>84</v>
      </c>
      <c r="AW103" s="13" t="s">
        <v>33</v>
      </c>
      <c r="AX103" s="13" t="s">
        <v>21</v>
      </c>
      <c r="AY103" s="137" t="s">
        <v>142</v>
      </c>
    </row>
    <row r="104" spans="1:65" s="2" customFormat="1" ht="33" customHeight="1">
      <c r="A104" s="25"/>
      <c r="B104" s="119"/>
      <c r="C104" s="120" t="s">
        <v>26</v>
      </c>
      <c r="D104" s="120" t="s">
        <v>144</v>
      </c>
      <c r="E104" s="121" t="s">
        <v>600</v>
      </c>
      <c r="F104" s="122" t="s">
        <v>601</v>
      </c>
      <c r="G104" s="123" t="s">
        <v>577</v>
      </c>
      <c r="H104" s="124">
        <v>72</v>
      </c>
      <c r="I104" s="125">
        <v>100</v>
      </c>
      <c r="J104" s="125">
        <f>ROUND(I104*H104,2)</f>
        <v>7200</v>
      </c>
      <c r="K104" s="122" t="s">
        <v>3</v>
      </c>
      <c r="L104" s="26"/>
      <c r="M104" s="126" t="s">
        <v>3</v>
      </c>
      <c r="N104" s="127" t="s">
        <v>45</v>
      </c>
      <c r="O104" s="128">
        <v>0</v>
      </c>
      <c r="P104" s="128">
        <f>O104*H104</f>
        <v>0</v>
      </c>
      <c r="Q104" s="128">
        <v>0</v>
      </c>
      <c r="R104" s="128">
        <f>Q104*H104</f>
        <v>0</v>
      </c>
      <c r="S104" s="128">
        <v>0</v>
      </c>
      <c r="T104" s="129">
        <f>S104*H104</f>
        <v>0</v>
      </c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R104" s="130" t="s">
        <v>199</v>
      </c>
      <c r="AT104" s="130" t="s">
        <v>144</v>
      </c>
      <c r="AU104" s="130" t="s">
        <v>84</v>
      </c>
      <c r="AY104" s="16" t="s">
        <v>142</v>
      </c>
      <c r="BE104" s="131">
        <f>IF(N104="základní",J104,0)</f>
        <v>7200</v>
      </c>
      <c r="BF104" s="131">
        <f>IF(N104="snížená",J104,0)</f>
        <v>0</v>
      </c>
      <c r="BG104" s="131">
        <f>IF(N104="zákl. přenesená",J104,0)</f>
        <v>0</v>
      </c>
      <c r="BH104" s="131">
        <f>IF(N104="sníž. přenesená",J104,0)</f>
        <v>0</v>
      </c>
      <c r="BI104" s="131">
        <f>IF(N104="nulová",J104,0)</f>
        <v>0</v>
      </c>
      <c r="BJ104" s="16" t="s">
        <v>21</v>
      </c>
      <c r="BK104" s="131">
        <f>ROUND(I104*H104,2)</f>
        <v>7200</v>
      </c>
      <c r="BL104" s="16" t="s">
        <v>199</v>
      </c>
      <c r="BM104" s="130" t="s">
        <v>602</v>
      </c>
    </row>
    <row r="105" spans="1:65" s="13" customFormat="1" ht="20.399999999999999">
      <c r="B105" s="136"/>
      <c r="D105" s="132" t="s">
        <v>152</v>
      </c>
      <c r="E105" s="137" t="s">
        <v>3</v>
      </c>
      <c r="F105" s="138" t="s">
        <v>603</v>
      </c>
      <c r="H105" s="139">
        <v>72</v>
      </c>
      <c r="L105" s="136"/>
      <c r="M105" s="140"/>
      <c r="N105" s="141"/>
      <c r="O105" s="141"/>
      <c r="P105" s="141"/>
      <c r="Q105" s="141"/>
      <c r="R105" s="141"/>
      <c r="S105" s="141"/>
      <c r="T105" s="142"/>
      <c r="AT105" s="137" t="s">
        <v>152</v>
      </c>
      <c r="AU105" s="137" t="s">
        <v>84</v>
      </c>
      <c r="AV105" s="13" t="s">
        <v>84</v>
      </c>
      <c r="AW105" s="13" t="s">
        <v>33</v>
      </c>
      <c r="AX105" s="13" t="s">
        <v>21</v>
      </c>
      <c r="AY105" s="137" t="s">
        <v>142</v>
      </c>
    </row>
    <row r="106" spans="1:65" s="2" customFormat="1" ht="16.5" customHeight="1">
      <c r="A106" s="25"/>
      <c r="B106" s="119"/>
      <c r="C106" s="120" t="s">
        <v>202</v>
      </c>
      <c r="D106" s="120" t="s">
        <v>144</v>
      </c>
      <c r="E106" s="121" t="s">
        <v>604</v>
      </c>
      <c r="F106" s="122" t="s">
        <v>605</v>
      </c>
      <c r="G106" s="123" t="s">
        <v>577</v>
      </c>
      <c r="H106" s="124">
        <v>120</v>
      </c>
      <c r="I106" s="125">
        <v>100</v>
      </c>
      <c r="J106" s="125">
        <f>ROUND(I106*H106,2)</f>
        <v>12000</v>
      </c>
      <c r="K106" s="122" t="s">
        <v>3</v>
      </c>
      <c r="L106" s="26"/>
      <c r="M106" s="126" t="s">
        <v>3</v>
      </c>
      <c r="N106" s="127" t="s">
        <v>45</v>
      </c>
      <c r="O106" s="128">
        <v>0</v>
      </c>
      <c r="P106" s="128">
        <f>O106*H106</f>
        <v>0</v>
      </c>
      <c r="Q106" s="128">
        <v>0</v>
      </c>
      <c r="R106" s="128">
        <f>Q106*H106</f>
        <v>0</v>
      </c>
      <c r="S106" s="128">
        <v>0</v>
      </c>
      <c r="T106" s="129">
        <f>S106*H106</f>
        <v>0</v>
      </c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R106" s="130" t="s">
        <v>199</v>
      </c>
      <c r="AT106" s="130" t="s">
        <v>144</v>
      </c>
      <c r="AU106" s="130" t="s">
        <v>84</v>
      </c>
      <c r="AY106" s="16" t="s">
        <v>142</v>
      </c>
      <c r="BE106" s="131">
        <f>IF(N106="základní",J106,0)</f>
        <v>12000</v>
      </c>
      <c r="BF106" s="131">
        <f>IF(N106="snížená",J106,0)</f>
        <v>0</v>
      </c>
      <c r="BG106" s="131">
        <f>IF(N106="zákl. přenesená",J106,0)</f>
        <v>0</v>
      </c>
      <c r="BH106" s="131">
        <f>IF(N106="sníž. přenesená",J106,0)</f>
        <v>0</v>
      </c>
      <c r="BI106" s="131">
        <f>IF(N106="nulová",J106,0)</f>
        <v>0</v>
      </c>
      <c r="BJ106" s="16" t="s">
        <v>21</v>
      </c>
      <c r="BK106" s="131">
        <f>ROUND(I106*H106,2)</f>
        <v>12000</v>
      </c>
      <c r="BL106" s="16" t="s">
        <v>199</v>
      </c>
      <c r="BM106" s="130" t="s">
        <v>606</v>
      </c>
    </row>
    <row r="107" spans="1:65" s="13" customFormat="1">
      <c r="B107" s="136"/>
      <c r="D107" s="132" t="s">
        <v>152</v>
      </c>
      <c r="E107" s="137" t="s">
        <v>3</v>
      </c>
      <c r="F107" s="138" t="s">
        <v>607</v>
      </c>
      <c r="H107" s="139">
        <v>120</v>
      </c>
      <c r="L107" s="136"/>
      <c r="M107" s="140"/>
      <c r="N107" s="141"/>
      <c r="O107" s="141"/>
      <c r="P107" s="141"/>
      <c r="Q107" s="141"/>
      <c r="R107" s="141"/>
      <c r="S107" s="141"/>
      <c r="T107" s="142"/>
      <c r="AT107" s="137" t="s">
        <v>152</v>
      </c>
      <c r="AU107" s="137" t="s">
        <v>84</v>
      </c>
      <c r="AV107" s="13" t="s">
        <v>84</v>
      </c>
      <c r="AW107" s="13" t="s">
        <v>33</v>
      </c>
      <c r="AX107" s="13" t="s">
        <v>21</v>
      </c>
      <c r="AY107" s="137" t="s">
        <v>142</v>
      </c>
    </row>
    <row r="108" spans="1:65" s="2" customFormat="1" ht="16.5" customHeight="1">
      <c r="A108" s="25"/>
      <c r="B108" s="119"/>
      <c r="C108" s="120" t="s">
        <v>207</v>
      </c>
      <c r="D108" s="120" t="s">
        <v>144</v>
      </c>
      <c r="E108" s="121" t="s">
        <v>608</v>
      </c>
      <c r="F108" s="122" t="s">
        <v>609</v>
      </c>
      <c r="G108" s="123" t="s">
        <v>577</v>
      </c>
      <c r="H108" s="124">
        <v>24</v>
      </c>
      <c r="I108" s="125">
        <v>100</v>
      </c>
      <c r="J108" s="125">
        <f>ROUND(I108*H108,2)</f>
        <v>2400</v>
      </c>
      <c r="K108" s="122" t="s">
        <v>3</v>
      </c>
      <c r="L108" s="26"/>
      <c r="M108" s="126" t="s">
        <v>3</v>
      </c>
      <c r="N108" s="127" t="s">
        <v>45</v>
      </c>
      <c r="O108" s="128">
        <v>0</v>
      </c>
      <c r="P108" s="128">
        <f>O108*H108</f>
        <v>0</v>
      </c>
      <c r="Q108" s="128">
        <v>0</v>
      </c>
      <c r="R108" s="128">
        <f>Q108*H108</f>
        <v>0</v>
      </c>
      <c r="S108" s="128">
        <v>0</v>
      </c>
      <c r="T108" s="129">
        <f>S108*H108</f>
        <v>0</v>
      </c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R108" s="130" t="s">
        <v>199</v>
      </c>
      <c r="AT108" s="130" t="s">
        <v>144</v>
      </c>
      <c r="AU108" s="130" t="s">
        <v>84</v>
      </c>
      <c r="AY108" s="16" t="s">
        <v>142</v>
      </c>
      <c r="BE108" s="131">
        <f>IF(N108="základní",J108,0)</f>
        <v>2400</v>
      </c>
      <c r="BF108" s="131">
        <f>IF(N108="snížená",J108,0)</f>
        <v>0</v>
      </c>
      <c r="BG108" s="131">
        <f>IF(N108="zákl. přenesená",J108,0)</f>
        <v>0</v>
      </c>
      <c r="BH108" s="131">
        <f>IF(N108="sníž. přenesená",J108,0)</f>
        <v>0</v>
      </c>
      <c r="BI108" s="131">
        <f>IF(N108="nulová",J108,0)</f>
        <v>0</v>
      </c>
      <c r="BJ108" s="16" t="s">
        <v>21</v>
      </c>
      <c r="BK108" s="131">
        <f>ROUND(I108*H108,2)</f>
        <v>2400</v>
      </c>
      <c r="BL108" s="16" t="s">
        <v>199</v>
      </c>
      <c r="BM108" s="130" t="s">
        <v>610</v>
      </c>
    </row>
    <row r="109" spans="1:65" s="13" customFormat="1" ht="20.399999999999999">
      <c r="B109" s="136"/>
      <c r="D109" s="132" t="s">
        <v>152</v>
      </c>
      <c r="E109" s="137" t="s">
        <v>3</v>
      </c>
      <c r="F109" s="138" t="s">
        <v>611</v>
      </c>
      <c r="H109" s="139">
        <v>24</v>
      </c>
      <c r="L109" s="136"/>
      <c r="M109" s="140"/>
      <c r="N109" s="141"/>
      <c r="O109" s="141"/>
      <c r="P109" s="141"/>
      <c r="Q109" s="141"/>
      <c r="R109" s="141"/>
      <c r="S109" s="141"/>
      <c r="T109" s="142"/>
      <c r="AT109" s="137" t="s">
        <v>152</v>
      </c>
      <c r="AU109" s="137" t="s">
        <v>84</v>
      </c>
      <c r="AV109" s="13" t="s">
        <v>84</v>
      </c>
      <c r="AW109" s="13" t="s">
        <v>33</v>
      </c>
      <c r="AX109" s="13" t="s">
        <v>21</v>
      </c>
      <c r="AY109" s="137" t="s">
        <v>142</v>
      </c>
    </row>
    <row r="110" spans="1:65" s="2" customFormat="1" ht="21.75" customHeight="1">
      <c r="A110" s="25"/>
      <c r="B110" s="119"/>
      <c r="C110" s="120" t="s">
        <v>213</v>
      </c>
      <c r="D110" s="120" t="s">
        <v>144</v>
      </c>
      <c r="E110" s="121" t="s">
        <v>612</v>
      </c>
      <c r="F110" s="122" t="s">
        <v>613</v>
      </c>
      <c r="G110" s="123" t="s">
        <v>577</v>
      </c>
      <c r="H110" s="124">
        <v>20</v>
      </c>
      <c r="I110" s="125">
        <v>100</v>
      </c>
      <c r="J110" s="125">
        <f>ROUND(I110*H110,2)</f>
        <v>2000</v>
      </c>
      <c r="K110" s="122" t="s">
        <v>3</v>
      </c>
      <c r="L110" s="26"/>
      <c r="M110" s="126" t="s">
        <v>3</v>
      </c>
      <c r="N110" s="127" t="s">
        <v>45</v>
      </c>
      <c r="O110" s="128">
        <v>0</v>
      </c>
      <c r="P110" s="128">
        <f>O110*H110</f>
        <v>0</v>
      </c>
      <c r="Q110" s="128">
        <v>0</v>
      </c>
      <c r="R110" s="128">
        <f>Q110*H110</f>
        <v>0</v>
      </c>
      <c r="S110" s="128">
        <v>0</v>
      </c>
      <c r="T110" s="129">
        <f>S110*H110</f>
        <v>0</v>
      </c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R110" s="130" t="s">
        <v>199</v>
      </c>
      <c r="AT110" s="130" t="s">
        <v>144</v>
      </c>
      <c r="AU110" s="130" t="s">
        <v>84</v>
      </c>
      <c r="AY110" s="16" t="s">
        <v>142</v>
      </c>
      <c r="BE110" s="131">
        <f>IF(N110="základní",J110,0)</f>
        <v>2000</v>
      </c>
      <c r="BF110" s="131">
        <f>IF(N110="snížená",J110,0)</f>
        <v>0</v>
      </c>
      <c r="BG110" s="131">
        <f>IF(N110="zákl. přenesená",J110,0)</f>
        <v>0</v>
      </c>
      <c r="BH110" s="131">
        <f>IF(N110="sníž. přenesená",J110,0)</f>
        <v>0</v>
      </c>
      <c r="BI110" s="131">
        <f>IF(N110="nulová",J110,0)</f>
        <v>0</v>
      </c>
      <c r="BJ110" s="16" t="s">
        <v>21</v>
      </c>
      <c r="BK110" s="131">
        <f>ROUND(I110*H110,2)</f>
        <v>2000</v>
      </c>
      <c r="BL110" s="16" t="s">
        <v>199</v>
      </c>
      <c r="BM110" s="130" t="s">
        <v>614</v>
      </c>
    </row>
    <row r="111" spans="1:65" s="13" customFormat="1">
      <c r="B111" s="136"/>
      <c r="D111" s="132" t="s">
        <v>152</v>
      </c>
      <c r="E111" s="137" t="s">
        <v>3</v>
      </c>
      <c r="F111" s="138" t="s">
        <v>615</v>
      </c>
      <c r="H111" s="139">
        <v>20</v>
      </c>
      <c r="L111" s="136"/>
      <c r="M111" s="140"/>
      <c r="N111" s="141"/>
      <c r="O111" s="141"/>
      <c r="P111" s="141"/>
      <c r="Q111" s="141"/>
      <c r="R111" s="141"/>
      <c r="S111" s="141"/>
      <c r="T111" s="142"/>
      <c r="AT111" s="137" t="s">
        <v>152</v>
      </c>
      <c r="AU111" s="137" t="s">
        <v>84</v>
      </c>
      <c r="AV111" s="13" t="s">
        <v>84</v>
      </c>
      <c r="AW111" s="13" t="s">
        <v>33</v>
      </c>
      <c r="AX111" s="13" t="s">
        <v>21</v>
      </c>
      <c r="AY111" s="137" t="s">
        <v>142</v>
      </c>
    </row>
    <row r="112" spans="1:65" s="2" customFormat="1" ht="21.75" customHeight="1">
      <c r="A112" s="25"/>
      <c r="B112" s="119"/>
      <c r="C112" s="120" t="s">
        <v>218</v>
      </c>
      <c r="D112" s="120" t="s">
        <v>144</v>
      </c>
      <c r="E112" s="121" t="s">
        <v>616</v>
      </c>
      <c r="F112" s="122" t="s">
        <v>617</v>
      </c>
      <c r="G112" s="123" t="s">
        <v>577</v>
      </c>
      <c r="H112" s="124">
        <v>220</v>
      </c>
      <c r="I112" s="125">
        <v>180</v>
      </c>
      <c r="J112" s="125">
        <f>ROUND(I112*H112,2)</f>
        <v>39600</v>
      </c>
      <c r="K112" s="122" t="s">
        <v>3</v>
      </c>
      <c r="L112" s="26"/>
      <c r="M112" s="126" t="s">
        <v>3</v>
      </c>
      <c r="N112" s="127" t="s">
        <v>45</v>
      </c>
      <c r="O112" s="128">
        <v>0</v>
      </c>
      <c r="P112" s="128">
        <f>O112*H112</f>
        <v>0</v>
      </c>
      <c r="Q112" s="128">
        <v>0</v>
      </c>
      <c r="R112" s="128">
        <f>Q112*H112</f>
        <v>0</v>
      </c>
      <c r="S112" s="128">
        <v>0</v>
      </c>
      <c r="T112" s="129">
        <f>S112*H112</f>
        <v>0</v>
      </c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R112" s="130" t="s">
        <v>199</v>
      </c>
      <c r="AT112" s="130" t="s">
        <v>144</v>
      </c>
      <c r="AU112" s="130" t="s">
        <v>84</v>
      </c>
      <c r="AY112" s="16" t="s">
        <v>142</v>
      </c>
      <c r="BE112" s="131">
        <f>IF(N112="základní",J112,0)</f>
        <v>39600</v>
      </c>
      <c r="BF112" s="131">
        <f>IF(N112="snížená",J112,0)</f>
        <v>0</v>
      </c>
      <c r="BG112" s="131">
        <f>IF(N112="zákl. přenesená",J112,0)</f>
        <v>0</v>
      </c>
      <c r="BH112" s="131">
        <f>IF(N112="sníž. přenesená",J112,0)</f>
        <v>0</v>
      </c>
      <c r="BI112" s="131">
        <f>IF(N112="nulová",J112,0)</f>
        <v>0</v>
      </c>
      <c r="BJ112" s="16" t="s">
        <v>21</v>
      </c>
      <c r="BK112" s="131">
        <f>ROUND(I112*H112,2)</f>
        <v>39600</v>
      </c>
      <c r="BL112" s="16" t="s">
        <v>199</v>
      </c>
      <c r="BM112" s="130" t="s">
        <v>618</v>
      </c>
    </row>
    <row r="113" spans="1:65" s="2" customFormat="1" ht="16.5" customHeight="1">
      <c r="A113" s="25"/>
      <c r="B113" s="119"/>
      <c r="C113" s="120" t="s">
        <v>9</v>
      </c>
      <c r="D113" s="120" t="s">
        <v>144</v>
      </c>
      <c r="E113" s="121" t="s">
        <v>619</v>
      </c>
      <c r="F113" s="122" t="s">
        <v>620</v>
      </c>
      <c r="G113" s="123" t="s">
        <v>621</v>
      </c>
      <c r="H113" s="124">
        <v>2000</v>
      </c>
      <c r="I113" s="125">
        <v>8</v>
      </c>
      <c r="J113" s="125">
        <f>ROUND(I113*H113,2)</f>
        <v>16000</v>
      </c>
      <c r="K113" s="122" t="s">
        <v>3</v>
      </c>
      <c r="L113" s="26"/>
      <c r="M113" s="126" t="s">
        <v>3</v>
      </c>
      <c r="N113" s="127" t="s">
        <v>45</v>
      </c>
      <c r="O113" s="128">
        <v>0</v>
      </c>
      <c r="P113" s="128">
        <f>O113*H113</f>
        <v>0</v>
      </c>
      <c r="Q113" s="128">
        <v>0</v>
      </c>
      <c r="R113" s="128">
        <f>Q113*H113</f>
        <v>0</v>
      </c>
      <c r="S113" s="128">
        <v>0</v>
      </c>
      <c r="T113" s="129">
        <f>S113*H113</f>
        <v>0</v>
      </c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R113" s="130" t="s">
        <v>199</v>
      </c>
      <c r="AT113" s="130" t="s">
        <v>144</v>
      </c>
      <c r="AU113" s="130" t="s">
        <v>84</v>
      </c>
      <c r="AY113" s="16" t="s">
        <v>142</v>
      </c>
      <c r="BE113" s="131">
        <f>IF(N113="základní",J113,0)</f>
        <v>16000</v>
      </c>
      <c r="BF113" s="131">
        <f>IF(N113="snížená",J113,0)</f>
        <v>0</v>
      </c>
      <c r="BG113" s="131">
        <f>IF(N113="zákl. přenesená",J113,0)</f>
        <v>0</v>
      </c>
      <c r="BH113" s="131">
        <f>IF(N113="sníž. přenesená",J113,0)</f>
        <v>0</v>
      </c>
      <c r="BI113" s="131">
        <f>IF(N113="nulová",J113,0)</f>
        <v>0</v>
      </c>
      <c r="BJ113" s="16" t="s">
        <v>21</v>
      </c>
      <c r="BK113" s="131">
        <f>ROUND(I113*H113,2)</f>
        <v>16000</v>
      </c>
      <c r="BL113" s="16" t="s">
        <v>199</v>
      </c>
      <c r="BM113" s="130" t="s">
        <v>622</v>
      </c>
    </row>
    <row r="114" spans="1:65" s="12" customFormat="1" ht="22.8" customHeight="1">
      <c r="B114" s="107"/>
      <c r="D114" s="108" t="s">
        <v>73</v>
      </c>
      <c r="E114" s="117" t="s">
        <v>623</v>
      </c>
      <c r="F114" s="117" t="s">
        <v>624</v>
      </c>
      <c r="J114" s="118">
        <f>BK114</f>
        <v>231890</v>
      </c>
      <c r="L114" s="107"/>
      <c r="M114" s="111"/>
      <c r="N114" s="112"/>
      <c r="O114" s="112"/>
      <c r="P114" s="113">
        <f>SUM(P115:P126)</f>
        <v>0</v>
      </c>
      <c r="Q114" s="112"/>
      <c r="R114" s="113">
        <f>SUM(R115:R126)</f>
        <v>0</v>
      </c>
      <c r="S114" s="112"/>
      <c r="T114" s="114">
        <f>SUM(T115:T126)</f>
        <v>0</v>
      </c>
      <c r="AR114" s="108" t="s">
        <v>148</v>
      </c>
      <c r="AT114" s="115" t="s">
        <v>73</v>
      </c>
      <c r="AU114" s="115" t="s">
        <v>21</v>
      </c>
      <c r="AY114" s="108" t="s">
        <v>142</v>
      </c>
      <c r="BK114" s="116">
        <f>SUM(BK115:BK126)</f>
        <v>231890</v>
      </c>
    </row>
    <row r="115" spans="1:65" s="2" customFormat="1" ht="16.5" customHeight="1">
      <c r="A115" s="25"/>
      <c r="B115" s="119"/>
      <c r="C115" s="120" t="s">
        <v>227</v>
      </c>
      <c r="D115" s="120" t="s">
        <v>144</v>
      </c>
      <c r="E115" s="121" t="s">
        <v>625</v>
      </c>
      <c r="F115" s="122" t="s">
        <v>626</v>
      </c>
      <c r="G115" s="123" t="s">
        <v>577</v>
      </c>
      <c r="H115" s="124">
        <v>8</v>
      </c>
      <c r="I115" s="125">
        <v>380</v>
      </c>
      <c r="J115" s="125">
        <f>ROUND(I115*H115,2)</f>
        <v>3040</v>
      </c>
      <c r="K115" s="122" t="s">
        <v>3</v>
      </c>
      <c r="L115" s="26"/>
      <c r="M115" s="126" t="s">
        <v>3</v>
      </c>
      <c r="N115" s="127" t="s">
        <v>45</v>
      </c>
      <c r="O115" s="128">
        <v>0</v>
      </c>
      <c r="P115" s="128">
        <f>O115*H115</f>
        <v>0</v>
      </c>
      <c r="Q115" s="128">
        <v>0</v>
      </c>
      <c r="R115" s="128">
        <f>Q115*H115</f>
        <v>0</v>
      </c>
      <c r="S115" s="128">
        <v>0</v>
      </c>
      <c r="T115" s="129">
        <f>S115*H115</f>
        <v>0</v>
      </c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R115" s="130" t="s">
        <v>199</v>
      </c>
      <c r="AT115" s="130" t="s">
        <v>144</v>
      </c>
      <c r="AU115" s="130" t="s">
        <v>84</v>
      </c>
      <c r="AY115" s="16" t="s">
        <v>142</v>
      </c>
      <c r="BE115" s="131">
        <f>IF(N115="základní",J115,0)</f>
        <v>3040</v>
      </c>
      <c r="BF115" s="131">
        <f>IF(N115="snížená",J115,0)</f>
        <v>0</v>
      </c>
      <c r="BG115" s="131">
        <f>IF(N115="zákl. přenesená",J115,0)</f>
        <v>0</v>
      </c>
      <c r="BH115" s="131">
        <f>IF(N115="sníž. přenesená",J115,0)</f>
        <v>0</v>
      </c>
      <c r="BI115" s="131">
        <f>IF(N115="nulová",J115,0)</f>
        <v>0</v>
      </c>
      <c r="BJ115" s="16" t="s">
        <v>21</v>
      </c>
      <c r="BK115" s="131">
        <f>ROUND(I115*H115,2)</f>
        <v>3040</v>
      </c>
      <c r="BL115" s="16" t="s">
        <v>199</v>
      </c>
      <c r="BM115" s="130" t="s">
        <v>627</v>
      </c>
    </row>
    <row r="116" spans="1:65" s="13" customFormat="1">
      <c r="B116" s="136"/>
      <c r="D116" s="132" t="s">
        <v>152</v>
      </c>
      <c r="E116" s="137" t="s">
        <v>3</v>
      </c>
      <c r="F116" s="138" t="s">
        <v>628</v>
      </c>
      <c r="H116" s="139">
        <v>8</v>
      </c>
      <c r="L116" s="136"/>
      <c r="M116" s="140"/>
      <c r="N116" s="141"/>
      <c r="O116" s="141"/>
      <c r="P116" s="141"/>
      <c r="Q116" s="141"/>
      <c r="R116" s="141"/>
      <c r="S116" s="141"/>
      <c r="T116" s="142"/>
      <c r="AT116" s="137" t="s">
        <v>152</v>
      </c>
      <c r="AU116" s="137" t="s">
        <v>84</v>
      </c>
      <c r="AV116" s="13" t="s">
        <v>84</v>
      </c>
      <c r="AW116" s="13" t="s">
        <v>33</v>
      </c>
      <c r="AX116" s="13" t="s">
        <v>21</v>
      </c>
      <c r="AY116" s="137" t="s">
        <v>142</v>
      </c>
    </row>
    <row r="117" spans="1:65" s="2" customFormat="1" ht="21.75" customHeight="1">
      <c r="A117" s="25"/>
      <c r="B117" s="119"/>
      <c r="C117" s="120" t="s">
        <v>232</v>
      </c>
      <c r="D117" s="120" t="s">
        <v>144</v>
      </c>
      <c r="E117" s="121" t="s">
        <v>629</v>
      </c>
      <c r="F117" s="122" t="s">
        <v>630</v>
      </c>
      <c r="G117" s="123" t="s">
        <v>251</v>
      </c>
      <c r="H117" s="124">
        <v>90</v>
      </c>
      <c r="I117" s="125">
        <v>1990</v>
      </c>
      <c r="J117" s="125">
        <f>ROUND(I117*H117,2)</f>
        <v>179100</v>
      </c>
      <c r="K117" s="122" t="s">
        <v>3</v>
      </c>
      <c r="L117" s="26"/>
      <c r="M117" s="126" t="s">
        <v>3</v>
      </c>
      <c r="N117" s="127" t="s">
        <v>45</v>
      </c>
      <c r="O117" s="128">
        <v>0</v>
      </c>
      <c r="P117" s="128">
        <f>O117*H117</f>
        <v>0</v>
      </c>
      <c r="Q117" s="128">
        <v>0</v>
      </c>
      <c r="R117" s="128">
        <f>Q117*H117</f>
        <v>0</v>
      </c>
      <c r="S117" s="128">
        <v>0</v>
      </c>
      <c r="T117" s="129">
        <f>S117*H117</f>
        <v>0</v>
      </c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R117" s="130" t="s">
        <v>199</v>
      </c>
      <c r="AT117" s="130" t="s">
        <v>144</v>
      </c>
      <c r="AU117" s="130" t="s">
        <v>84</v>
      </c>
      <c r="AY117" s="16" t="s">
        <v>142</v>
      </c>
      <c r="BE117" s="131">
        <f>IF(N117="základní",J117,0)</f>
        <v>179100</v>
      </c>
      <c r="BF117" s="131">
        <f>IF(N117="snížená",J117,0)</f>
        <v>0</v>
      </c>
      <c r="BG117" s="131">
        <f>IF(N117="zákl. přenesená",J117,0)</f>
        <v>0</v>
      </c>
      <c r="BH117" s="131">
        <f>IF(N117="sníž. přenesená",J117,0)</f>
        <v>0</v>
      </c>
      <c r="BI117" s="131">
        <f>IF(N117="nulová",J117,0)</f>
        <v>0</v>
      </c>
      <c r="BJ117" s="16" t="s">
        <v>21</v>
      </c>
      <c r="BK117" s="131">
        <f>ROUND(I117*H117,2)</f>
        <v>179100</v>
      </c>
      <c r="BL117" s="16" t="s">
        <v>199</v>
      </c>
      <c r="BM117" s="130" t="s">
        <v>631</v>
      </c>
    </row>
    <row r="118" spans="1:65" s="13" customFormat="1" ht="20.399999999999999">
      <c r="B118" s="136"/>
      <c r="D118" s="132" t="s">
        <v>152</v>
      </c>
      <c r="E118" s="137" t="s">
        <v>3</v>
      </c>
      <c r="F118" s="138" t="s">
        <v>632</v>
      </c>
      <c r="H118" s="139">
        <v>90</v>
      </c>
      <c r="L118" s="136"/>
      <c r="M118" s="140"/>
      <c r="N118" s="141"/>
      <c r="O118" s="141"/>
      <c r="P118" s="141"/>
      <c r="Q118" s="141"/>
      <c r="R118" s="141"/>
      <c r="S118" s="141"/>
      <c r="T118" s="142"/>
      <c r="AT118" s="137" t="s">
        <v>152</v>
      </c>
      <c r="AU118" s="137" t="s">
        <v>84</v>
      </c>
      <c r="AV118" s="13" t="s">
        <v>84</v>
      </c>
      <c r="AW118" s="13" t="s">
        <v>33</v>
      </c>
      <c r="AX118" s="13" t="s">
        <v>21</v>
      </c>
      <c r="AY118" s="137" t="s">
        <v>142</v>
      </c>
    </row>
    <row r="119" spans="1:65" s="2" customFormat="1" ht="16.5" customHeight="1">
      <c r="A119" s="25"/>
      <c r="B119" s="119"/>
      <c r="C119" s="120" t="s">
        <v>237</v>
      </c>
      <c r="D119" s="120" t="s">
        <v>144</v>
      </c>
      <c r="E119" s="121" t="s">
        <v>633</v>
      </c>
      <c r="F119" s="122" t="s">
        <v>634</v>
      </c>
      <c r="G119" s="123" t="s">
        <v>251</v>
      </c>
      <c r="H119" s="124">
        <v>20</v>
      </c>
      <c r="I119" s="125">
        <v>1800</v>
      </c>
      <c r="J119" s="125">
        <f>ROUND(I119*H119,2)</f>
        <v>36000</v>
      </c>
      <c r="K119" s="122" t="s">
        <v>3</v>
      </c>
      <c r="L119" s="26"/>
      <c r="M119" s="126" t="s">
        <v>3</v>
      </c>
      <c r="N119" s="127" t="s">
        <v>45</v>
      </c>
      <c r="O119" s="128">
        <v>0</v>
      </c>
      <c r="P119" s="128">
        <f>O119*H119</f>
        <v>0</v>
      </c>
      <c r="Q119" s="128">
        <v>0</v>
      </c>
      <c r="R119" s="128">
        <f>Q119*H119</f>
        <v>0</v>
      </c>
      <c r="S119" s="128">
        <v>0</v>
      </c>
      <c r="T119" s="129">
        <f>S119*H119</f>
        <v>0</v>
      </c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R119" s="130" t="s">
        <v>199</v>
      </c>
      <c r="AT119" s="130" t="s">
        <v>144</v>
      </c>
      <c r="AU119" s="130" t="s">
        <v>84</v>
      </c>
      <c r="AY119" s="16" t="s">
        <v>142</v>
      </c>
      <c r="BE119" s="131">
        <f>IF(N119="základní",J119,0)</f>
        <v>36000</v>
      </c>
      <c r="BF119" s="131">
        <f>IF(N119="snížená",J119,0)</f>
        <v>0</v>
      </c>
      <c r="BG119" s="131">
        <f>IF(N119="zákl. přenesená",J119,0)</f>
        <v>0</v>
      </c>
      <c r="BH119" s="131">
        <f>IF(N119="sníž. přenesená",J119,0)</f>
        <v>0</v>
      </c>
      <c r="BI119" s="131">
        <f>IF(N119="nulová",J119,0)</f>
        <v>0</v>
      </c>
      <c r="BJ119" s="16" t="s">
        <v>21</v>
      </c>
      <c r="BK119" s="131">
        <f>ROUND(I119*H119,2)</f>
        <v>36000</v>
      </c>
      <c r="BL119" s="16" t="s">
        <v>199</v>
      </c>
      <c r="BM119" s="130" t="s">
        <v>635</v>
      </c>
    </row>
    <row r="120" spans="1:65" s="13" customFormat="1" ht="20.399999999999999">
      <c r="B120" s="136"/>
      <c r="D120" s="132" t="s">
        <v>152</v>
      </c>
      <c r="E120" s="137" t="s">
        <v>3</v>
      </c>
      <c r="F120" s="138" t="s">
        <v>636</v>
      </c>
      <c r="H120" s="139">
        <v>20</v>
      </c>
      <c r="L120" s="136"/>
      <c r="M120" s="140"/>
      <c r="N120" s="141"/>
      <c r="O120" s="141"/>
      <c r="P120" s="141"/>
      <c r="Q120" s="141"/>
      <c r="R120" s="141"/>
      <c r="S120" s="141"/>
      <c r="T120" s="142"/>
      <c r="AT120" s="137" t="s">
        <v>152</v>
      </c>
      <c r="AU120" s="137" t="s">
        <v>84</v>
      </c>
      <c r="AV120" s="13" t="s">
        <v>84</v>
      </c>
      <c r="AW120" s="13" t="s">
        <v>33</v>
      </c>
      <c r="AX120" s="13" t="s">
        <v>21</v>
      </c>
      <c r="AY120" s="137" t="s">
        <v>142</v>
      </c>
    </row>
    <row r="121" spans="1:65" s="2" customFormat="1" ht="21.75" customHeight="1">
      <c r="A121" s="25"/>
      <c r="B121" s="119"/>
      <c r="C121" s="120" t="s">
        <v>242</v>
      </c>
      <c r="D121" s="120" t="s">
        <v>144</v>
      </c>
      <c r="E121" s="121" t="s">
        <v>637</v>
      </c>
      <c r="F121" s="122" t="s">
        <v>638</v>
      </c>
      <c r="G121" s="123" t="s">
        <v>577</v>
      </c>
      <c r="H121" s="124">
        <v>2</v>
      </c>
      <c r="I121" s="125">
        <v>900</v>
      </c>
      <c r="J121" s="125">
        <f>ROUND(I121*H121,2)</f>
        <v>1800</v>
      </c>
      <c r="K121" s="122" t="s">
        <v>3</v>
      </c>
      <c r="L121" s="26"/>
      <c r="M121" s="126" t="s">
        <v>3</v>
      </c>
      <c r="N121" s="127" t="s">
        <v>45</v>
      </c>
      <c r="O121" s="128">
        <v>0</v>
      </c>
      <c r="P121" s="128">
        <f>O121*H121</f>
        <v>0</v>
      </c>
      <c r="Q121" s="128">
        <v>0</v>
      </c>
      <c r="R121" s="128">
        <f>Q121*H121</f>
        <v>0</v>
      </c>
      <c r="S121" s="128">
        <v>0</v>
      </c>
      <c r="T121" s="129">
        <f>S121*H121</f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R121" s="130" t="s">
        <v>199</v>
      </c>
      <c r="AT121" s="130" t="s">
        <v>144</v>
      </c>
      <c r="AU121" s="130" t="s">
        <v>84</v>
      </c>
      <c r="AY121" s="16" t="s">
        <v>142</v>
      </c>
      <c r="BE121" s="131">
        <f>IF(N121="základní",J121,0)</f>
        <v>1800</v>
      </c>
      <c r="BF121" s="131">
        <f>IF(N121="snížená",J121,0)</f>
        <v>0</v>
      </c>
      <c r="BG121" s="131">
        <f>IF(N121="zákl. přenesená",J121,0)</f>
        <v>0</v>
      </c>
      <c r="BH121" s="131">
        <f>IF(N121="sníž. přenesená",J121,0)</f>
        <v>0</v>
      </c>
      <c r="BI121" s="131">
        <f>IF(N121="nulová",J121,0)</f>
        <v>0</v>
      </c>
      <c r="BJ121" s="16" t="s">
        <v>21</v>
      </c>
      <c r="BK121" s="131">
        <f>ROUND(I121*H121,2)</f>
        <v>1800</v>
      </c>
      <c r="BL121" s="16" t="s">
        <v>199</v>
      </c>
      <c r="BM121" s="130" t="s">
        <v>639</v>
      </c>
    </row>
    <row r="122" spans="1:65" s="13" customFormat="1">
      <c r="B122" s="136"/>
      <c r="D122" s="132" t="s">
        <v>152</v>
      </c>
      <c r="E122" s="137" t="s">
        <v>3</v>
      </c>
      <c r="F122" s="138" t="s">
        <v>640</v>
      </c>
      <c r="H122" s="139">
        <v>2</v>
      </c>
      <c r="L122" s="136"/>
      <c r="M122" s="140"/>
      <c r="N122" s="141"/>
      <c r="O122" s="141"/>
      <c r="P122" s="141"/>
      <c r="Q122" s="141"/>
      <c r="R122" s="141"/>
      <c r="S122" s="141"/>
      <c r="T122" s="142"/>
      <c r="AT122" s="137" t="s">
        <v>152</v>
      </c>
      <c r="AU122" s="137" t="s">
        <v>84</v>
      </c>
      <c r="AV122" s="13" t="s">
        <v>84</v>
      </c>
      <c r="AW122" s="13" t="s">
        <v>33</v>
      </c>
      <c r="AX122" s="13" t="s">
        <v>21</v>
      </c>
      <c r="AY122" s="137" t="s">
        <v>142</v>
      </c>
    </row>
    <row r="123" spans="1:65" s="2" customFormat="1" ht="16.5" customHeight="1">
      <c r="A123" s="25"/>
      <c r="B123" s="119"/>
      <c r="C123" s="120" t="s">
        <v>248</v>
      </c>
      <c r="D123" s="120" t="s">
        <v>144</v>
      </c>
      <c r="E123" s="121" t="s">
        <v>641</v>
      </c>
      <c r="F123" s="122" t="s">
        <v>642</v>
      </c>
      <c r="G123" s="123" t="s">
        <v>251</v>
      </c>
      <c r="H123" s="124">
        <v>110</v>
      </c>
      <c r="I123" s="125">
        <v>50</v>
      </c>
      <c r="J123" s="125">
        <f>ROUND(I123*H123,2)</f>
        <v>5500</v>
      </c>
      <c r="K123" s="122" t="s">
        <v>3</v>
      </c>
      <c r="L123" s="26"/>
      <c r="M123" s="126" t="s">
        <v>3</v>
      </c>
      <c r="N123" s="127" t="s">
        <v>45</v>
      </c>
      <c r="O123" s="128">
        <v>0</v>
      </c>
      <c r="P123" s="128">
        <f>O123*H123</f>
        <v>0</v>
      </c>
      <c r="Q123" s="128">
        <v>0</v>
      </c>
      <c r="R123" s="128">
        <f>Q123*H123</f>
        <v>0</v>
      </c>
      <c r="S123" s="128">
        <v>0</v>
      </c>
      <c r="T123" s="129">
        <f>S123*H123</f>
        <v>0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R123" s="130" t="s">
        <v>199</v>
      </c>
      <c r="AT123" s="130" t="s">
        <v>144</v>
      </c>
      <c r="AU123" s="130" t="s">
        <v>84</v>
      </c>
      <c r="AY123" s="16" t="s">
        <v>142</v>
      </c>
      <c r="BE123" s="131">
        <f>IF(N123="základní",J123,0)</f>
        <v>5500</v>
      </c>
      <c r="BF123" s="131">
        <f>IF(N123="snížená",J123,0)</f>
        <v>0</v>
      </c>
      <c r="BG123" s="131">
        <f>IF(N123="zákl. přenesená",J123,0)</f>
        <v>0</v>
      </c>
      <c r="BH123" s="131">
        <f>IF(N123="sníž. přenesená",J123,0)</f>
        <v>0</v>
      </c>
      <c r="BI123" s="131">
        <f>IF(N123="nulová",J123,0)</f>
        <v>0</v>
      </c>
      <c r="BJ123" s="16" t="s">
        <v>21</v>
      </c>
      <c r="BK123" s="131">
        <f>ROUND(I123*H123,2)</f>
        <v>5500</v>
      </c>
      <c r="BL123" s="16" t="s">
        <v>199</v>
      </c>
      <c r="BM123" s="130" t="s">
        <v>643</v>
      </c>
    </row>
    <row r="124" spans="1:65" s="13" customFormat="1">
      <c r="B124" s="136"/>
      <c r="D124" s="132" t="s">
        <v>152</v>
      </c>
      <c r="E124" s="137" t="s">
        <v>3</v>
      </c>
      <c r="F124" s="138" t="s">
        <v>644</v>
      </c>
      <c r="H124" s="139">
        <v>110</v>
      </c>
      <c r="L124" s="136"/>
      <c r="M124" s="140"/>
      <c r="N124" s="141"/>
      <c r="O124" s="141"/>
      <c r="P124" s="141"/>
      <c r="Q124" s="141"/>
      <c r="R124" s="141"/>
      <c r="S124" s="141"/>
      <c r="T124" s="142"/>
      <c r="AT124" s="137" t="s">
        <v>152</v>
      </c>
      <c r="AU124" s="137" t="s">
        <v>84</v>
      </c>
      <c r="AV124" s="13" t="s">
        <v>84</v>
      </c>
      <c r="AW124" s="13" t="s">
        <v>33</v>
      </c>
      <c r="AX124" s="13" t="s">
        <v>21</v>
      </c>
      <c r="AY124" s="137" t="s">
        <v>142</v>
      </c>
    </row>
    <row r="125" spans="1:65" s="2" customFormat="1" ht="16.5" customHeight="1">
      <c r="A125" s="25"/>
      <c r="B125" s="119"/>
      <c r="C125" s="120" t="s">
        <v>8</v>
      </c>
      <c r="D125" s="120" t="s">
        <v>144</v>
      </c>
      <c r="E125" s="121" t="s">
        <v>645</v>
      </c>
      <c r="F125" s="122" t="s">
        <v>646</v>
      </c>
      <c r="G125" s="123" t="s">
        <v>621</v>
      </c>
      <c r="H125" s="124">
        <v>150</v>
      </c>
      <c r="I125" s="125">
        <v>35</v>
      </c>
      <c r="J125" s="125">
        <f>ROUND(I125*H125,2)</f>
        <v>5250</v>
      </c>
      <c r="K125" s="122" t="s">
        <v>3</v>
      </c>
      <c r="L125" s="26"/>
      <c r="M125" s="126" t="s">
        <v>3</v>
      </c>
      <c r="N125" s="127" t="s">
        <v>45</v>
      </c>
      <c r="O125" s="128">
        <v>0</v>
      </c>
      <c r="P125" s="128">
        <f>O125*H125</f>
        <v>0</v>
      </c>
      <c r="Q125" s="128">
        <v>0</v>
      </c>
      <c r="R125" s="128">
        <f>Q125*H125</f>
        <v>0</v>
      </c>
      <c r="S125" s="128">
        <v>0</v>
      </c>
      <c r="T125" s="129">
        <f>S125*H125</f>
        <v>0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R125" s="130" t="s">
        <v>199</v>
      </c>
      <c r="AT125" s="130" t="s">
        <v>144</v>
      </c>
      <c r="AU125" s="130" t="s">
        <v>84</v>
      </c>
      <c r="AY125" s="16" t="s">
        <v>142</v>
      </c>
      <c r="BE125" s="131">
        <f>IF(N125="základní",J125,0)</f>
        <v>5250</v>
      </c>
      <c r="BF125" s="131">
        <f>IF(N125="snížená",J125,0)</f>
        <v>0</v>
      </c>
      <c r="BG125" s="131">
        <f>IF(N125="zákl. přenesená",J125,0)</f>
        <v>0</v>
      </c>
      <c r="BH125" s="131">
        <f>IF(N125="sníž. přenesená",J125,0)</f>
        <v>0</v>
      </c>
      <c r="BI125" s="131">
        <f>IF(N125="nulová",J125,0)</f>
        <v>0</v>
      </c>
      <c r="BJ125" s="16" t="s">
        <v>21</v>
      </c>
      <c r="BK125" s="131">
        <f>ROUND(I125*H125,2)</f>
        <v>5250</v>
      </c>
      <c r="BL125" s="16" t="s">
        <v>199</v>
      </c>
      <c r="BM125" s="130" t="s">
        <v>647</v>
      </c>
    </row>
    <row r="126" spans="1:65" s="2" customFormat="1" ht="16.5" customHeight="1">
      <c r="A126" s="25"/>
      <c r="B126" s="119"/>
      <c r="C126" s="120" t="s">
        <v>261</v>
      </c>
      <c r="D126" s="120" t="s">
        <v>144</v>
      </c>
      <c r="E126" s="121" t="s">
        <v>648</v>
      </c>
      <c r="F126" s="122" t="s">
        <v>649</v>
      </c>
      <c r="G126" s="123" t="s">
        <v>621</v>
      </c>
      <c r="H126" s="124">
        <v>150</v>
      </c>
      <c r="I126" s="125">
        <v>8</v>
      </c>
      <c r="J126" s="125">
        <f>ROUND(I126*H126,2)</f>
        <v>1200</v>
      </c>
      <c r="K126" s="122" t="s">
        <v>3</v>
      </c>
      <c r="L126" s="26"/>
      <c r="M126" s="162" t="s">
        <v>3</v>
      </c>
      <c r="N126" s="163" t="s">
        <v>45</v>
      </c>
      <c r="O126" s="164">
        <v>0</v>
      </c>
      <c r="P126" s="164">
        <f>O126*H126</f>
        <v>0</v>
      </c>
      <c r="Q126" s="164">
        <v>0</v>
      </c>
      <c r="R126" s="164">
        <f>Q126*H126</f>
        <v>0</v>
      </c>
      <c r="S126" s="164">
        <v>0</v>
      </c>
      <c r="T126" s="165">
        <f>S126*H126</f>
        <v>0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R126" s="130" t="s">
        <v>199</v>
      </c>
      <c r="AT126" s="130" t="s">
        <v>144</v>
      </c>
      <c r="AU126" s="130" t="s">
        <v>84</v>
      </c>
      <c r="AY126" s="16" t="s">
        <v>142</v>
      </c>
      <c r="BE126" s="131">
        <f>IF(N126="základní",J126,0)</f>
        <v>1200</v>
      </c>
      <c r="BF126" s="131">
        <f>IF(N126="snížená",J126,0)</f>
        <v>0</v>
      </c>
      <c r="BG126" s="131">
        <f>IF(N126="zákl. přenesená",J126,0)</f>
        <v>0</v>
      </c>
      <c r="BH126" s="131">
        <f>IF(N126="sníž. přenesená",J126,0)</f>
        <v>0</v>
      </c>
      <c r="BI126" s="131">
        <f>IF(N126="nulová",J126,0)</f>
        <v>0</v>
      </c>
      <c r="BJ126" s="16" t="s">
        <v>21</v>
      </c>
      <c r="BK126" s="131">
        <f>ROUND(I126*H126,2)</f>
        <v>1200</v>
      </c>
      <c r="BL126" s="16" t="s">
        <v>199</v>
      </c>
      <c r="BM126" s="130" t="s">
        <v>650</v>
      </c>
    </row>
    <row r="127" spans="1:65" s="2" customFormat="1" ht="6.9" customHeight="1">
      <c r="A127" s="25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26"/>
      <c r="M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</sheetData>
  <autoFilter ref="C84:K126"/>
  <mergeCells count="8">
    <mergeCell ref="E75:H75"/>
    <mergeCell ref="E77:H77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2"/>
  <sheetViews>
    <sheetView showGridLines="0" topLeftCell="F1" workbookViewId="0">
      <selection activeCell="L1" sqref="L1:BZ104857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hidden="1" customWidth="1"/>
    <col min="13" max="13" width="10.85546875" style="1" hidden="1" customWidth="1"/>
    <col min="14" max="14" width="9.28515625" style="1" hidden="1" customWidth="1"/>
    <col min="15" max="20" width="14.140625" style="1" hidden="1" customWidth="1"/>
    <col min="21" max="21" width="16.28515625" style="1" hidden="1" customWidth="1"/>
    <col min="22" max="22" width="12.28515625" style="1" hidden="1" customWidth="1"/>
    <col min="23" max="23" width="16.28515625" style="1" hidden="1" customWidth="1"/>
    <col min="24" max="24" width="12.285156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28515625" style="1" hidden="1" customWidth="1"/>
    <col min="29" max="29" width="11" style="1" hidden="1" customWidth="1"/>
    <col min="30" max="30" width="15" style="1" hidden="1" customWidth="1"/>
    <col min="31" max="31" width="16.28515625" style="1" hidden="1" customWidth="1"/>
    <col min="32" max="43" width="0" hidden="1" customWidth="1"/>
    <col min="44" max="65" width="9.28515625" style="1" hidden="1" customWidth="1"/>
    <col min="66" max="78" width="0" hidden="1" customWidth="1"/>
  </cols>
  <sheetData>
    <row r="1" spans="1:46">
      <c r="A1" s="70"/>
    </row>
    <row r="2" spans="1:46" s="1" customFormat="1" ht="36.9" customHeight="1">
      <c r="L2" s="358" t="s">
        <v>6</v>
      </c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6" t="s">
        <v>102</v>
      </c>
    </row>
    <row r="3" spans="1:46" s="1" customFormat="1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" hidden="1" customHeight="1">
      <c r="B4" s="19"/>
      <c r="D4" s="20" t="s">
        <v>110</v>
      </c>
      <c r="L4" s="19"/>
      <c r="M4" s="71" t="s">
        <v>11</v>
      </c>
      <c r="AT4" s="16" t="s">
        <v>4</v>
      </c>
    </row>
    <row r="5" spans="1:46" s="1" customFormat="1" ht="6.9" hidden="1" customHeight="1">
      <c r="B5" s="19"/>
      <c r="L5" s="19"/>
    </row>
    <row r="6" spans="1:46" s="1" customFormat="1" ht="12" hidden="1" customHeight="1">
      <c r="B6" s="19"/>
      <c r="D6" s="22" t="s">
        <v>15</v>
      </c>
      <c r="L6" s="19"/>
    </row>
    <row r="7" spans="1:46" s="1" customFormat="1" ht="23.25" hidden="1" customHeight="1">
      <c r="B7" s="19"/>
      <c r="E7" s="400" t="str">
        <f>'Rekapitulace stavby'!K6</f>
        <v>Nápravná opatření k odvrácení škod způsobených vlivem staré ekologické zátěže bývalé skládky Vlčí důl v k.ú. Zásmuky</v>
      </c>
      <c r="F7" s="401"/>
      <c r="G7" s="401"/>
      <c r="H7" s="401"/>
      <c r="L7" s="19"/>
    </row>
    <row r="8" spans="1:46" s="2" customFormat="1" ht="12" hidden="1" customHeight="1">
      <c r="A8" s="25"/>
      <c r="B8" s="26"/>
      <c r="C8" s="25"/>
      <c r="D8" s="22" t="s">
        <v>111</v>
      </c>
      <c r="E8" s="25"/>
      <c r="F8" s="25"/>
      <c r="G8" s="25"/>
      <c r="H8" s="25"/>
      <c r="I8" s="25"/>
      <c r="J8" s="25"/>
      <c r="K8" s="25"/>
      <c r="L8" s="7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24.75" hidden="1" customHeight="1">
      <c r="A9" s="25"/>
      <c r="B9" s="26"/>
      <c r="C9" s="25"/>
      <c r="D9" s="25"/>
      <c r="E9" s="402" t="s">
        <v>651</v>
      </c>
      <c r="F9" s="403"/>
      <c r="G9" s="403"/>
      <c r="H9" s="403"/>
      <c r="I9" s="25"/>
      <c r="J9" s="25"/>
      <c r="K9" s="25"/>
      <c r="L9" s="7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7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103</v>
      </c>
      <c r="G11" s="25"/>
      <c r="H11" s="25"/>
      <c r="I11" s="22" t="s">
        <v>19</v>
      </c>
      <c r="J11" s="21" t="s">
        <v>20</v>
      </c>
      <c r="K11" s="25"/>
      <c r="L11" s="7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22</v>
      </c>
      <c r="E12" s="25"/>
      <c r="F12" s="21" t="s">
        <v>23</v>
      </c>
      <c r="G12" s="25"/>
      <c r="H12" s="25"/>
      <c r="I12" s="22" t="s">
        <v>24</v>
      </c>
      <c r="J12" s="40" t="str">
        <f>'Rekapitulace stavby'!AN8</f>
        <v>20. 5. 2016</v>
      </c>
      <c r="K12" s="25"/>
      <c r="L12" s="7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8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7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28</v>
      </c>
      <c r="E14" s="25"/>
      <c r="F14" s="25"/>
      <c r="G14" s="25"/>
      <c r="H14" s="25"/>
      <c r="I14" s="22" t="s">
        <v>29</v>
      </c>
      <c r="J14" s="21" t="s">
        <v>3</v>
      </c>
      <c r="K14" s="25"/>
      <c r="L14" s="7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">
        <v>23</v>
      </c>
      <c r="F15" s="25"/>
      <c r="G15" s="25"/>
      <c r="H15" s="25"/>
      <c r="I15" s="22" t="s">
        <v>30</v>
      </c>
      <c r="J15" s="21" t="s">
        <v>3</v>
      </c>
      <c r="K15" s="25"/>
      <c r="L15" s="7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7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31</v>
      </c>
      <c r="E17" s="25"/>
      <c r="F17" s="25"/>
      <c r="G17" s="25"/>
      <c r="H17" s="25"/>
      <c r="I17" s="22" t="s">
        <v>29</v>
      </c>
      <c r="J17" s="21" t="s">
        <v>3</v>
      </c>
      <c r="K17" s="25"/>
      <c r="L17" s="7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21" t="s">
        <v>32</v>
      </c>
      <c r="F18" s="25"/>
      <c r="G18" s="25"/>
      <c r="H18" s="25"/>
      <c r="I18" s="22" t="s">
        <v>30</v>
      </c>
      <c r="J18" s="21" t="s">
        <v>3</v>
      </c>
      <c r="K18" s="25"/>
      <c r="L18" s="7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7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34</v>
      </c>
      <c r="E20" s="25"/>
      <c r="F20" s="25"/>
      <c r="G20" s="25"/>
      <c r="H20" s="25"/>
      <c r="I20" s="22" t="s">
        <v>29</v>
      </c>
      <c r="J20" s="21" t="s">
        <v>113</v>
      </c>
      <c r="K20" s="25"/>
      <c r="L20" s="7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">
        <v>114</v>
      </c>
      <c r="F21" s="25"/>
      <c r="G21" s="25"/>
      <c r="H21" s="25"/>
      <c r="I21" s="22" t="s">
        <v>30</v>
      </c>
      <c r="J21" s="21" t="s">
        <v>115</v>
      </c>
      <c r="K21" s="25"/>
      <c r="L21" s="7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7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37</v>
      </c>
      <c r="E23" s="25"/>
      <c r="F23" s="25"/>
      <c r="G23" s="25"/>
      <c r="H23" s="25"/>
      <c r="I23" s="22" t="s">
        <v>29</v>
      </c>
      <c r="J23" s="21" t="str">
        <f>IF('Rekapitulace stavby'!AN19="","",'Rekapitulace stavby'!AN19)</f>
        <v/>
      </c>
      <c r="K23" s="25"/>
      <c r="L23" s="7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30</v>
      </c>
      <c r="J24" s="21" t="str">
        <f>IF('Rekapitulace stavby'!AN20="","",'Rekapitulace stavby'!AN20)</f>
        <v/>
      </c>
      <c r="K24" s="25"/>
      <c r="L24" s="7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7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39</v>
      </c>
      <c r="E26" s="25"/>
      <c r="F26" s="25"/>
      <c r="G26" s="25"/>
      <c r="H26" s="25"/>
      <c r="I26" s="25"/>
      <c r="J26" s="25"/>
      <c r="K26" s="25"/>
      <c r="L26" s="7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73"/>
      <c r="B27" s="74"/>
      <c r="C27" s="73"/>
      <c r="D27" s="73"/>
      <c r="E27" s="404" t="s">
        <v>3</v>
      </c>
      <c r="F27" s="404"/>
      <c r="G27" s="404"/>
      <c r="H27" s="404"/>
      <c r="I27" s="73"/>
      <c r="J27" s="73"/>
      <c r="K27" s="73"/>
      <c r="L27" s="75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2" customFormat="1" ht="6.9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7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" hidden="1" customHeight="1">
      <c r="A29" s="25"/>
      <c r="B29" s="26"/>
      <c r="C29" s="25"/>
      <c r="D29" s="51"/>
      <c r="E29" s="51"/>
      <c r="F29" s="51"/>
      <c r="G29" s="51"/>
      <c r="H29" s="51"/>
      <c r="I29" s="51"/>
      <c r="J29" s="51"/>
      <c r="K29" s="51"/>
      <c r="L29" s="7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76" t="s">
        <v>40</v>
      </c>
      <c r="E30" s="25"/>
      <c r="F30" s="25"/>
      <c r="G30" s="25"/>
      <c r="H30" s="25"/>
      <c r="I30" s="25"/>
      <c r="J30" s="55">
        <f>ROUND(J87, 2)</f>
        <v>498437.38</v>
      </c>
      <c r="K30" s="25"/>
      <c r="L30" s="7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" hidden="1" customHeight="1">
      <c r="A31" s="25"/>
      <c r="B31" s="26"/>
      <c r="C31" s="25"/>
      <c r="D31" s="51"/>
      <c r="E31" s="51"/>
      <c r="F31" s="51"/>
      <c r="G31" s="51"/>
      <c r="H31" s="51"/>
      <c r="I31" s="51"/>
      <c r="J31" s="51"/>
      <c r="K31" s="51"/>
      <c r="L31" s="7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" hidden="1" customHeight="1">
      <c r="A32" s="25"/>
      <c r="B32" s="26"/>
      <c r="C32" s="25"/>
      <c r="D32" s="25"/>
      <c r="E32" s="25"/>
      <c r="F32" s="29" t="s">
        <v>42</v>
      </c>
      <c r="G32" s="25"/>
      <c r="H32" s="25"/>
      <c r="I32" s="29" t="s">
        <v>41</v>
      </c>
      <c r="J32" s="29" t="s">
        <v>43</v>
      </c>
      <c r="K32" s="25"/>
      <c r="L32" s="7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" hidden="1" customHeight="1">
      <c r="A33" s="25"/>
      <c r="B33" s="26"/>
      <c r="C33" s="25"/>
      <c r="D33" s="77" t="s">
        <v>44</v>
      </c>
      <c r="E33" s="22" t="s">
        <v>45</v>
      </c>
      <c r="F33" s="78">
        <f>ROUND((SUM(BE87:BE201)),  2)</f>
        <v>498437.38</v>
      </c>
      <c r="G33" s="25"/>
      <c r="H33" s="25"/>
      <c r="I33" s="79">
        <v>0.21</v>
      </c>
      <c r="J33" s="78">
        <f>ROUND(((SUM(BE87:BE201))*I33),  2)</f>
        <v>104671.85</v>
      </c>
      <c r="K33" s="25"/>
      <c r="L33" s="7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" hidden="1" customHeight="1">
      <c r="A34" s="25"/>
      <c r="B34" s="26"/>
      <c r="C34" s="25"/>
      <c r="D34" s="25"/>
      <c r="E34" s="22" t="s">
        <v>46</v>
      </c>
      <c r="F34" s="78">
        <f>ROUND((SUM(BF87:BF201)),  2)</f>
        <v>0</v>
      </c>
      <c r="G34" s="25"/>
      <c r="H34" s="25"/>
      <c r="I34" s="79">
        <v>0.15</v>
      </c>
      <c r="J34" s="78">
        <f>ROUND(((SUM(BF87:BF201))*I34),  2)</f>
        <v>0</v>
      </c>
      <c r="K34" s="25"/>
      <c r="L34" s="7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" hidden="1" customHeight="1">
      <c r="A35" s="25"/>
      <c r="B35" s="26"/>
      <c r="C35" s="25"/>
      <c r="D35" s="25"/>
      <c r="E35" s="22" t="s">
        <v>47</v>
      </c>
      <c r="F35" s="78">
        <f>ROUND((SUM(BG87:BG201)),  2)</f>
        <v>0</v>
      </c>
      <c r="G35" s="25"/>
      <c r="H35" s="25"/>
      <c r="I35" s="79">
        <v>0.21</v>
      </c>
      <c r="J35" s="78">
        <f>0</f>
        <v>0</v>
      </c>
      <c r="K35" s="25"/>
      <c r="L35" s="7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" hidden="1" customHeight="1">
      <c r="A36" s="25"/>
      <c r="B36" s="26"/>
      <c r="C36" s="25"/>
      <c r="D36" s="25"/>
      <c r="E36" s="22" t="s">
        <v>48</v>
      </c>
      <c r="F36" s="78">
        <f>ROUND((SUM(BH87:BH201)),  2)</f>
        <v>0</v>
      </c>
      <c r="G36" s="25"/>
      <c r="H36" s="25"/>
      <c r="I36" s="79">
        <v>0.15</v>
      </c>
      <c r="J36" s="78">
        <f>0</f>
        <v>0</v>
      </c>
      <c r="K36" s="25"/>
      <c r="L36" s="7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" hidden="1" customHeight="1">
      <c r="A37" s="25"/>
      <c r="B37" s="26"/>
      <c r="C37" s="25"/>
      <c r="D37" s="25"/>
      <c r="E37" s="22" t="s">
        <v>49</v>
      </c>
      <c r="F37" s="78">
        <f>ROUND((SUM(BI87:BI201)),  2)</f>
        <v>0</v>
      </c>
      <c r="G37" s="25"/>
      <c r="H37" s="25"/>
      <c r="I37" s="79">
        <v>0</v>
      </c>
      <c r="J37" s="78">
        <f>0</f>
        <v>0</v>
      </c>
      <c r="K37" s="25"/>
      <c r="L37" s="7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7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0"/>
      <c r="D39" s="81" t="s">
        <v>50</v>
      </c>
      <c r="E39" s="45"/>
      <c r="F39" s="45"/>
      <c r="G39" s="82" t="s">
        <v>51</v>
      </c>
      <c r="H39" s="83" t="s">
        <v>52</v>
      </c>
      <c r="I39" s="45"/>
      <c r="J39" s="84">
        <f>SUM(J30:J37)</f>
        <v>603109.23</v>
      </c>
      <c r="K39" s="85"/>
      <c r="L39" s="7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" hidden="1" customHeight="1">
      <c r="A40" s="25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7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hidden="1"/>
    <row r="42" spans="1:31" hidden="1"/>
    <row r="43" spans="1:31" hidden="1"/>
    <row r="44" spans="1:31" s="2" customFormat="1" ht="6.9" hidden="1" customHeight="1">
      <c r="A44" s="2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72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s="2" customFormat="1" ht="24.9" hidden="1" customHeight="1">
      <c r="A45" s="25"/>
      <c r="B45" s="26"/>
      <c r="C45" s="20" t="s">
        <v>116</v>
      </c>
      <c r="D45" s="25"/>
      <c r="E45" s="25"/>
      <c r="F45" s="25"/>
      <c r="G45" s="25"/>
      <c r="H45" s="25"/>
      <c r="I45" s="25"/>
      <c r="J45" s="25"/>
      <c r="K45" s="25"/>
      <c r="L45" s="72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s="2" customFormat="1" ht="6.9" hidden="1" customHeight="1">
      <c r="A46" s="25"/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72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s="2" customFormat="1" ht="12" hidden="1" customHeight="1">
      <c r="A47" s="25"/>
      <c r="B47" s="26"/>
      <c r="C47" s="22" t="s">
        <v>15</v>
      </c>
      <c r="D47" s="25"/>
      <c r="E47" s="25"/>
      <c r="F47" s="25"/>
      <c r="G47" s="25"/>
      <c r="H47" s="25"/>
      <c r="I47" s="25"/>
      <c r="J47" s="25"/>
      <c r="K47" s="25"/>
      <c r="L47" s="72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s="2" customFormat="1" ht="23.25" hidden="1" customHeight="1">
      <c r="A48" s="25"/>
      <c r="B48" s="26"/>
      <c r="C48" s="25"/>
      <c r="D48" s="25"/>
      <c r="E48" s="400" t="str">
        <f>E7</f>
        <v>Nápravná opatření k odvrácení škod způsobených vlivem staré ekologické zátěže bývalé skládky Vlčí důl v k.ú. Zásmuky</v>
      </c>
      <c r="F48" s="401"/>
      <c r="G48" s="401"/>
      <c r="H48" s="401"/>
      <c r="I48" s="25"/>
      <c r="J48" s="25"/>
      <c r="K48" s="25"/>
      <c r="L48" s="72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47" s="2" customFormat="1" ht="12" hidden="1" customHeight="1">
      <c r="A49" s="25"/>
      <c r="B49" s="26"/>
      <c r="C49" s="22" t="s">
        <v>111</v>
      </c>
      <c r="D49" s="25"/>
      <c r="E49" s="25"/>
      <c r="F49" s="25"/>
      <c r="G49" s="25"/>
      <c r="H49" s="25"/>
      <c r="I49" s="25"/>
      <c r="J49" s="25"/>
      <c r="K49" s="25"/>
      <c r="L49" s="72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47" s="2" customFormat="1" ht="24.75" hidden="1" customHeight="1">
      <c r="A50" s="25"/>
      <c r="B50" s="26"/>
      <c r="C50" s="25"/>
      <c r="D50" s="25"/>
      <c r="E50" s="402" t="str">
        <f>E9</f>
        <v>SO 06 - SO 06 Úprava příkopu pro odvedení povrchových vod do vodoteče</v>
      </c>
      <c r="F50" s="403"/>
      <c r="G50" s="403"/>
      <c r="H50" s="403"/>
      <c r="I50" s="25"/>
      <c r="J50" s="25"/>
      <c r="K50" s="25"/>
      <c r="L50" s="72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47" s="2" customFormat="1" ht="6.9" hidden="1" customHeight="1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72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47" s="2" customFormat="1" ht="12" hidden="1" customHeight="1">
      <c r="A52" s="25"/>
      <c r="B52" s="26"/>
      <c r="C52" s="22" t="s">
        <v>22</v>
      </c>
      <c r="D52" s="25"/>
      <c r="E52" s="25"/>
      <c r="F52" s="21" t="str">
        <f>F12</f>
        <v>Město Zásmuky</v>
      </c>
      <c r="G52" s="25"/>
      <c r="H52" s="25"/>
      <c r="I52" s="22" t="s">
        <v>24</v>
      </c>
      <c r="J52" s="40" t="str">
        <f>IF(J12="","",J12)</f>
        <v>20. 5. 2016</v>
      </c>
      <c r="K52" s="25"/>
      <c r="L52" s="72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47" s="2" customFormat="1" ht="6.9" hidden="1" customHeight="1">
      <c r="A53" s="25"/>
      <c r="B53" s="26"/>
      <c r="C53" s="25"/>
      <c r="D53" s="25"/>
      <c r="E53" s="25"/>
      <c r="F53" s="25"/>
      <c r="G53" s="25"/>
      <c r="H53" s="25"/>
      <c r="I53" s="25"/>
      <c r="J53" s="25"/>
      <c r="K53" s="25"/>
      <c r="L53" s="72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47" s="2" customFormat="1" ht="25.65" hidden="1" customHeight="1">
      <c r="A54" s="25"/>
      <c r="B54" s="26"/>
      <c r="C54" s="22" t="s">
        <v>28</v>
      </c>
      <c r="D54" s="25"/>
      <c r="E54" s="25"/>
      <c r="F54" s="21" t="str">
        <f>E15</f>
        <v>Město Zásmuky</v>
      </c>
      <c r="G54" s="25"/>
      <c r="H54" s="25"/>
      <c r="I54" s="22" t="s">
        <v>34</v>
      </c>
      <c r="J54" s="23" t="str">
        <f>E21</f>
        <v>SELLA&amp;AGRETA s.r.o.</v>
      </c>
      <c r="K54" s="25"/>
      <c r="L54" s="72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47" s="2" customFormat="1" ht="15.15" hidden="1" customHeight="1">
      <c r="A55" s="25"/>
      <c r="B55" s="26"/>
      <c r="C55" s="22" t="s">
        <v>31</v>
      </c>
      <c r="D55" s="25"/>
      <c r="E55" s="25"/>
      <c r="F55" s="21" t="str">
        <f>IF(E18="","",E18)</f>
        <v>Společnost VZE &amp; FCC</v>
      </c>
      <c r="G55" s="25"/>
      <c r="H55" s="25"/>
      <c r="I55" s="22" t="s">
        <v>37</v>
      </c>
      <c r="J55" s="23" t="str">
        <f>E24</f>
        <v xml:space="preserve"> </v>
      </c>
      <c r="K55" s="25"/>
      <c r="L55" s="72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47" s="2" customFormat="1" ht="10.35" hidden="1" customHeight="1">
      <c r="A56" s="25"/>
      <c r="B56" s="26"/>
      <c r="C56" s="25"/>
      <c r="D56" s="25"/>
      <c r="E56" s="25"/>
      <c r="F56" s="25"/>
      <c r="G56" s="25"/>
      <c r="H56" s="25"/>
      <c r="I56" s="25"/>
      <c r="J56" s="25"/>
      <c r="K56" s="25"/>
      <c r="L56" s="72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47" s="2" customFormat="1" ht="29.25" hidden="1" customHeight="1">
      <c r="A57" s="25"/>
      <c r="B57" s="26"/>
      <c r="C57" s="86" t="s">
        <v>117</v>
      </c>
      <c r="D57" s="80"/>
      <c r="E57" s="80"/>
      <c r="F57" s="80"/>
      <c r="G57" s="80"/>
      <c r="H57" s="80"/>
      <c r="I57" s="80"/>
      <c r="J57" s="87" t="s">
        <v>118</v>
      </c>
      <c r="K57" s="80"/>
      <c r="L57" s="72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47" s="2" customFormat="1" ht="10.35" hidden="1" customHeight="1">
      <c r="A58" s="25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72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47" s="2" customFormat="1" ht="22.8" hidden="1" customHeight="1">
      <c r="A59" s="25"/>
      <c r="B59" s="26"/>
      <c r="C59" s="88" t="s">
        <v>72</v>
      </c>
      <c r="D59" s="25"/>
      <c r="E59" s="25"/>
      <c r="F59" s="25"/>
      <c r="G59" s="25"/>
      <c r="H59" s="25"/>
      <c r="I59" s="25"/>
      <c r="J59" s="55">
        <f>J87</f>
        <v>498437.38</v>
      </c>
      <c r="K59" s="25"/>
      <c r="L59" s="72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U59" s="16" t="s">
        <v>119</v>
      </c>
    </row>
    <row r="60" spans="1:47" s="9" customFormat="1" ht="24.9" hidden="1" customHeight="1">
      <c r="B60" s="89"/>
      <c r="D60" s="90" t="s">
        <v>120</v>
      </c>
      <c r="E60" s="91"/>
      <c r="F60" s="91"/>
      <c r="G60" s="91"/>
      <c r="H60" s="91"/>
      <c r="I60" s="91"/>
      <c r="J60" s="92">
        <f>J88</f>
        <v>251037.38</v>
      </c>
      <c r="L60" s="89"/>
    </row>
    <row r="61" spans="1:47" s="10" customFormat="1" ht="19.95" hidden="1" customHeight="1">
      <c r="B61" s="93"/>
      <c r="D61" s="94" t="s">
        <v>121</v>
      </c>
      <c r="E61" s="95"/>
      <c r="F61" s="95"/>
      <c r="G61" s="95"/>
      <c r="H61" s="95"/>
      <c r="I61" s="95"/>
      <c r="J61" s="96">
        <f>J89</f>
        <v>50768.06</v>
      </c>
      <c r="L61" s="93"/>
    </row>
    <row r="62" spans="1:47" s="10" customFormat="1" ht="19.95" hidden="1" customHeight="1">
      <c r="B62" s="93"/>
      <c r="D62" s="94" t="s">
        <v>321</v>
      </c>
      <c r="E62" s="95"/>
      <c r="F62" s="95"/>
      <c r="G62" s="95"/>
      <c r="H62" s="95"/>
      <c r="I62" s="95"/>
      <c r="J62" s="96">
        <f>J138</f>
        <v>746.53</v>
      </c>
      <c r="L62" s="93"/>
    </row>
    <row r="63" spans="1:47" s="10" customFormat="1" ht="19.95" hidden="1" customHeight="1">
      <c r="B63" s="93"/>
      <c r="D63" s="94" t="s">
        <v>122</v>
      </c>
      <c r="E63" s="95"/>
      <c r="F63" s="95"/>
      <c r="G63" s="95"/>
      <c r="H63" s="95"/>
      <c r="I63" s="95"/>
      <c r="J63" s="96">
        <f>J144</f>
        <v>58446.04</v>
      </c>
      <c r="L63" s="93"/>
    </row>
    <row r="64" spans="1:47" s="10" customFormat="1" ht="19.95" hidden="1" customHeight="1">
      <c r="B64" s="93"/>
      <c r="D64" s="94" t="s">
        <v>652</v>
      </c>
      <c r="E64" s="95"/>
      <c r="F64" s="95"/>
      <c r="G64" s="95"/>
      <c r="H64" s="95"/>
      <c r="I64" s="95"/>
      <c r="J64" s="96">
        <f>J158</f>
        <v>8311.5</v>
      </c>
      <c r="L64" s="93"/>
    </row>
    <row r="65" spans="1:31" s="10" customFormat="1" ht="19.95" hidden="1" customHeight="1">
      <c r="B65" s="93"/>
      <c r="D65" s="94" t="s">
        <v>404</v>
      </c>
      <c r="E65" s="95"/>
      <c r="F65" s="95"/>
      <c r="G65" s="95"/>
      <c r="H65" s="95"/>
      <c r="I65" s="95"/>
      <c r="J65" s="96">
        <f>J169</f>
        <v>132765.25</v>
      </c>
      <c r="L65" s="93"/>
    </row>
    <row r="66" spans="1:31" s="9" customFormat="1" ht="24.9" hidden="1" customHeight="1">
      <c r="B66" s="89"/>
      <c r="D66" s="90" t="s">
        <v>323</v>
      </c>
      <c r="E66" s="91"/>
      <c r="F66" s="91"/>
      <c r="G66" s="91"/>
      <c r="H66" s="91"/>
      <c r="I66" s="91"/>
      <c r="J66" s="92">
        <f>J192</f>
        <v>247400</v>
      </c>
      <c r="L66" s="89"/>
    </row>
    <row r="67" spans="1:31" s="10" customFormat="1" ht="19.95" hidden="1" customHeight="1">
      <c r="B67" s="93"/>
      <c r="D67" s="94" t="s">
        <v>653</v>
      </c>
      <c r="E67" s="95"/>
      <c r="F67" s="95"/>
      <c r="G67" s="95"/>
      <c r="H67" s="95"/>
      <c r="I67" s="95"/>
      <c r="J67" s="96">
        <f>J193</f>
        <v>247400</v>
      </c>
      <c r="L67" s="93"/>
    </row>
    <row r="68" spans="1:31" s="2" customFormat="1" ht="21.75" hidden="1" customHeight="1">
      <c r="A68" s="25"/>
      <c r="B68" s="26"/>
      <c r="C68" s="25"/>
      <c r="D68" s="25"/>
      <c r="E68" s="25"/>
      <c r="F68" s="25"/>
      <c r="G68" s="25"/>
      <c r="H68" s="25"/>
      <c r="I68" s="25"/>
      <c r="J68" s="25"/>
      <c r="K68" s="25"/>
      <c r="L68" s="72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s="2" customFormat="1" ht="6.9" hidden="1" customHeight="1">
      <c r="A69" s="25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72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idden="1"/>
    <row r="71" spans="1:31" hidden="1"/>
    <row r="72" spans="1:31" hidden="1"/>
    <row r="73" spans="1:31" s="2" customFormat="1" ht="6.9" customHeight="1">
      <c r="A73" s="2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72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</row>
    <row r="74" spans="1:31" s="2" customFormat="1" ht="24.9" customHeight="1">
      <c r="A74" s="25"/>
      <c r="B74" s="26"/>
      <c r="C74" s="20" t="s">
        <v>127</v>
      </c>
      <c r="D74" s="25"/>
      <c r="E74" s="25"/>
      <c r="F74" s="25"/>
      <c r="G74" s="25"/>
      <c r="H74" s="25"/>
      <c r="I74" s="25"/>
      <c r="J74" s="25"/>
      <c r="K74" s="25"/>
      <c r="L74" s="72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</row>
    <row r="75" spans="1:31" s="2" customFormat="1" ht="6.9" customHeight="1">
      <c r="A75" s="25"/>
      <c r="B75" s="26"/>
      <c r="C75" s="25"/>
      <c r="D75" s="25"/>
      <c r="E75" s="25"/>
      <c r="F75" s="25"/>
      <c r="G75" s="25"/>
      <c r="H75" s="25"/>
      <c r="I75" s="25"/>
      <c r="J75" s="25"/>
      <c r="K75" s="25"/>
      <c r="L75" s="72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1:31" s="2" customFormat="1" ht="12" customHeight="1">
      <c r="A76" s="25"/>
      <c r="B76" s="26"/>
      <c r="C76" s="22" t="s">
        <v>15</v>
      </c>
      <c r="D76" s="25"/>
      <c r="E76" s="25"/>
      <c r="F76" s="25"/>
      <c r="G76" s="25"/>
      <c r="H76" s="25"/>
      <c r="I76" s="25"/>
      <c r="J76" s="25"/>
      <c r="K76" s="25"/>
      <c r="L76" s="72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23.25" customHeight="1">
      <c r="A77" s="25"/>
      <c r="B77" s="26"/>
      <c r="C77" s="25"/>
      <c r="D77" s="25"/>
      <c r="E77" s="400" t="str">
        <f>E7</f>
        <v>Nápravná opatření k odvrácení škod způsobených vlivem staré ekologické zátěže bývalé skládky Vlčí důl v k.ú. Zásmuky</v>
      </c>
      <c r="F77" s="401"/>
      <c r="G77" s="401"/>
      <c r="H77" s="401"/>
      <c r="I77" s="25"/>
      <c r="J77" s="25"/>
      <c r="K77" s="25"/>
      <c r="L77" s="72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s="2" customFormat="1" ht="12" customHeight="1">
      <c r="A78" s="25"/>
      <c r="B78" s="26"/>
      <c r="C78" s="22" t="s">
        <v>111</v>
      </c>
      <c r="D78" s="25"/>
      <c r="E78" s="25"/>
      <c r="F78" s="25"/>
      <c r="G78" s="25"/>
      <c r="H78" s="25"/>
      <c r="I78" s="25"/>
      <c r="J78" s="25"/>
      <c r="K78" s="25"/>
      <c r="L78" s="72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s="2" customFormat="1" ht="24.75" customHeight="1">
      <c r="A79" s="25"/>
      <c r="B79" s="26"/>
      <c r="C79" s="25"/>
      <c r="D79" s="25"/>
      <c r="E79" s="402" t="str">
        <f>E9</f>
        <v>SO 06 - SO 06 Úprava příkopu pro odvedení povrchových vod do vodoteče</v>
      </c>
      <c r="F79" s="403"/>
      <c r="G79" s="403"/>
      <c r="H79" s="403"/>
      <c r="I79" s="25"/>
      <c r="J79" s="25"/>
      <c r="K79" s="25"/>
      <c r="L79" s="72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spans="1:31" s="2" customFormat="1" ht="6.9" customHeight="1">
      <c r="A80" s="25"/>
      <c r="B80" s="26"/>
      <c r="C80" s="25"/>
      <c r="D80" s="25"/>
      <c r="E80" s="25"/>
      <c r="F80" s="25"/>
      <c r="G80" s="25"/>
      <c r="H80" s="25"/>
      <c r="I80" s="25"/>
      <c r="J80" s="25"/>
      <c r="K80" s="25"/>
      <c r="L80" s="72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spans="1:65" s="2" customFormat="1" ht="12" customHeight="1">
      <c r="A81" s="25"/>
      <c r="B81" s="26"/>
      <c r="C81" s="22" t="s">
        <v>22</v>
      </c>
      <c r="D81" s="25"/>
      <c r="E81" s="25"/>
      <c r="F81" s="21" t="str">
        <f>F12</f>
        <v>Město Zásmuky</v>
      </c>
      <c r="G81" s="25"/>
      <c r="H81" s="25"/>
      <c r="I81" s="22" t="s">
        <v>24</v>
      </c>
      <c r="J81" s="40" t="str">
        <f>IF(J12="","",J12)</f>
        <v>20. 5. 2016</v>
      </c>
      <c r="K81" s="25"/>
      <c r="L81" s="72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65" s="2" customFormat="1" ht="6.9" customHeight="1">
      <c r="A82" s="25"/>
      <c r="B82" s="26"/>
      <c r="C82" s="25"/>
      <c r="D82" s="25"/>
      <c r="E82" s="25"/>
      <c r="F82" s="25"/>
      <c r="G82" s="25"/>
      <c r="H82" s="25"/>
      <c r="I82" s="25"/>
      <c r="J82" s="25"/>
      <c r="K82" s="25"/>
      <c r="L82" s="72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65" s="2" customFormat="1" ht="25.65" customHeight="1">
      <c r="A83" s="25"/>
      <c r="B83" s="26"/>
      <c r="C83" s="22" t="s">
        <v>28</v>
      </c>
      <c r="D83" s="25"/>
      <c r="E83" s="25"/>
      <c r="F83" s="21" t="str">
        <f>E15</f>
        <v>Město Zásmuky</v>
      </c>
      <c r="G83" s="25"/>
      <c r="H83" s="25"/>
      <c r="I83" s="22" t="s">
        <v>34</v>
      </c>
      <c r="J83" s="23" t="str">
        <f>E21</f>
        <v>SELLA&amp;AGRETA s.r.o.</v>
      </c>
      <c r="K83" s="25"/>
      <c r="L83" s="72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65" s="2" customFormat="1" ht="15.15" customHeight="1">
      <c r="A84" s="25"/>
      <c r="B84" s="26"/>
      <c r="C84" s="22" t="s">
        <v>31</v>
      </c>
      <c r="D84" s="25"/>
      <c r="E84" s="25"/>
      <c r="F84" s="21" t="str">
        <f>IF(E18="","",E18)</f>
        <v>Společnost VZE &amp; FCC</v>
      </c>
      <c r="G84" s="25"/>
      <c r="H84" s="25"/>
      <c r="I84" s="22" t="s">
        <v>37</v>
      </c>
      <c r="J84" s="23" t="str">
        <f>E24</f>
        <v xml:space="preserve"> </v>
      </c>
      <c r="K84" s="25"/>
      <c r="L84" s="72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65" s="2" customFormat="1" ht="10.35" customHeight="1">
      <c r="A85" s="25"/>
      <c r="B85" s="26"/>
      <c r="C85" s="25"/>
      <c r="D85" s="25"/>
      <c r="E85" s="25"/>
      <c r="F85" s="25"/>
      <c r="G85" s="25"/>
      <c r="H85" s="25"/>
      <c r="I85" s="25"/>
      <c r="J85" s="25"/>
      <c r="K85" s="25"/>
      <c r="L85" s="72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65" s="11" customFormat="1" ht="29.25" customHeight="1">
      <c r="A86" s="97"/>
      <c r="B86" s="98"/>
      <c r="C86" s="99" t="s">
        <v>128</v>
      </c>
      <c r="D86" s="100" t="s">
        <v>59</v>
      </c>
      <c r="E86" s="100" t="s">
        <v>55</v>
      </c>
      <c r="F86" s="100" t="s">
        <v>56</v>
      </c>
      <c r="G86" s="100" t="s">
        <v>129</v>
      </c>
      <c r="H86" s="100" t="s">
        <v>130</v>
      </c>
      <c r="I86" s="100" t="s">
        <v>131</v>
      </c>
      <c r="J86" s="100" t="s">
        <v>118</v>
      </c>
      <c r="K86" s="101" t="s">
        <v>132</v>
      </c>
      <c r="L86" s="102"/>
      <c r="M86" s="47" t="s">
        <v>3</v>
      </c>
      <c r="N86" s="48" t="s">
        <v>44</v>
      </c>
      <c r="O86" s="48" t="s">
        <v>133</v>
      </c>
      <c r="P86" s="48" t="s">
        <v>134</v>
      </c>
      <c r="Q86" s="48" t="s">
        <v>135</v>
      </c>
      <c r="R86" s="48" t="s">
        <v>136</v>
      </c>
      <c r="S86" s="48" t="s">
        <v>137</v>
      </c>
      <c r="T86" s="49" t="s">
        <v>138</v>
      </c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</row>
    <row r="87" spans="1:65" s="2" customFormat="1" ht="22.8" customHeight="1">
      <c r="A87" s="25"/>
      <c r="B87" s="26"/>
      <c r="C87" s="54" t="s">
        <v>139</v>
      </c>
      <c r="D87" s="25"/>
      <c r="E87" s="25"/>
      <c r="F87" s="25"/>
      <c r="G87" s="25"/>
      <c r="H87" s="25"/>
      <c r="I87" s="25"/>
      <c r="J87" s="103">
        <f>BK87</f>
        <v>498437.38</v>
      </c>
      <c r="K87" s="25"/>
      <c r="L87" s="26"/>
      <c r="M87" s="50"/>
      <c r="N87" s="41"/>
      <c r="O87" s="51"/>
      <c r="P87" s="104">
        <f>P88+P192</f>
        <v>0</v>
      </c>
      <c r="Q87" s="51"/>
      <c r="R87" s="104">
        <f>R88+R192</f>
        <v>195.94372893999997</v>
      </c>
      <c r="S87" s="51"/>
      <c r="T87" s="105">
        <f>T88+T192</f>
        <v>2.4470000000000001</v>
      </c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T87" s="16" t="s">
        <v>73</v>
      </c>
      <c r="AU87" s="16" t="s">
        <v>119</v>
      </c>
      <c r="BK87" s="106">
        <f>BK88+BK192</f>
        <v>498437.38</v>
      </c>
    </row>
    <row r="88" spans="1:65" s="12" customFormat="1" ht="25.95" customHeight="1">
      <c r="B88" s="107"/>
      <c r="D88" s="108" t="s">
        <v>73</v>
      </c>
      <c r="E88" s="109" t="s">
        <v>140</v>
      </c>
      <c r="F88" s="109" t="s">
        <v>141</v>
      </c>
      <c r="J88" s="110">
        <f>BK88</f>
        <v>251037.38</v>
      </c>
      <c r="L88" s="107"/>
      <c r="M88" s="111"/>
      <c r="N88" s="112"/>
      <c r="O88" s="112"/>
      <c r="P88" s="113">
        <f>P89+P138+P144+P158+P169</f>
        <v>0</v>
      </c>
      <c r="Q88" s="112"/>
      <c r="R88" s="113">
        <f>R89+R138+R144+R158+R169</f>
        <v>195.94372893999997</v>
      </c>
      <c r="S88" s="112"/>
      <c r="T88" s="114">
        <f>T89+T138+T144+T158+T169</f>
        <v>2.4470000000000001</v>
      </c>
      <c r="AR88" s="108" t="s">
        <v>21</v>
      </c>
      <c r="AT88" s="115" t="s">
        <v>73</v>
      </c>
      <c r="AU88" s="115" t="s">
        <v>74</v>
      </c>
      <c r="AY88" s="108" t="s">
        <v>142</v>
      </c>
      <c r="BK88" s="116">
        <f>BK89+BK138+BK144+BK158+BK169</f>
        <v>251037.38</v>
      </c>
    </row>
    <row r="89" spans="1:65" s="12" customFormat="1" ht="22.8" customHeight="1">
      <c r="B89" s="107"/>
      <c r="D89" s="108" t="s">
        <v>73</v>
      </c>
      <c r="E89" s="117" t="s">
        <v>21</v>
      </c>
      <c r="F89" s="117" t="s">
        <v>143</v>
      </c>
      <c r="J89" s="118">
        <f>BK89</f>
        <v>50768.06</v>
      </c>
      <c r="L89" s="107"/>
      <c r="M89" s="111"/>
      <c r="N89" s="112"/>
      <c r="O89" s="112"/>
      <c r="P89" s="113">
        <f>SUM(P90:P137)</f>
        <v>0</v>
      </c>
      <c r="Q89" s="112"/>
      <c r="R89" s="113">
        <f>SUM(R90:R137)</f>
        <v>67.790885439999997</v>
      </c>
      <c r="S89" s="112"/>
      <c r="T89" s="114">
        <f>SUM(T90:T137)</f>
        <v>0</v>
      </c>
      <c r="AR89" s="108" t="s">
        <v>21</v>
      </c>
      <c r="AT89" s="115" t="s">
        <v>73</v>
      </c>
      <c r="AU89" s="115" t="s">
        <v>21</v>
      </c>
      <c r="AY89" s="108" t="s">
        <v>142</v>
      </c>
      <c r="BK89" s="116">
        <f>SUM(BK90:BK137)</f>
        <v>50768.06</v>
      </c>
    </row>
    <row r="90" spans="1:65" s="2" customFormat="1" ht="21.75" customHeight="1">
      <c r="A90" s="25"/>
      <c r="B90" s="119"/>
      <c r="C90" s="120" t="s">
        <v>21</v>
      </c>
      <c r="D90" s="120" t="s">
        <v>144</v>
      </c>
      <c r="E90" s="121" t="s">
        <v>654</v>
      </c>
      <c r="F90" s="122" t="s">
        <v>655</v>
      </c>
      <c r="G90" s="123" t="s">
        <v>182</v>
      </c>
      <c r="H90" s="124">
        <v>34.362000000000002</v>
      </c>
      <c r="I90" s="125">
        <v>198</v>
      </c>
      <c r="J90" s="125">
        <f>ROUND(I90*H90,2)</f>
        <v>6803.68</v>
      </c>
      <c r="K90" s="122" t="s">
        <v>3</v>
      </c>
      <c r="L90" s="26"/>
      <c r="M90" s="126" t="s">
        <v>3</v>
      </c>
      <c r="N90" s="127" t="s">
        <v>45</v>
      </c>
      <c r="O90" s="128">
        <v>0</v>
      </c>
      <c r="P90" s="128">
        <f>O90*H90</f>
        <v>0</v>
      </c>
      <c r="Q90" s="128">
        <v>0</v>
      </c>
      <c r="R90" s="128">
        <f>Q90*H90</f>
        <v>0</v>
      </c>
      <c r="S90" s="128">
        <v>0</v>
      </c>
      <c r="T90" s="129">
        <f>S90*H90</f>
        <v>0</v>
      </c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R90" s="130" t="s">
        <v>148</v>
      </c>
      <c r="AT90" s="130" t="s">
        <v>144</v>
      </c>
      <c r="AU90" s="130" t="s">
        <v>84</v>
      </c>
      <c r="AY90" s="16" t="s">
        <v>142</v>
      </c>
      <c r="BE90" s="131">
        <f>IF(N90="základní",J90,0)</f>
        <v>6803.68</v>
      </c>
      <c r="BF90" s="131">
        <f>IF(N90="snížená",J90,0)</f>
        <v>0</v>
      </c>
      <c r="BG90" s="131">
        <f>IF(N90="zákl. přenesená",J90,0)</f>
        <v>0</v>
      </c>
      <c r="BH90" s="131">
        <f>IF(N90="sníž. přenesená",J90,0)</f>
        <v>0</v>
      </c>
      <c r="BI90" s="131">
        <f>IF(N90="nulová",J90,0)</f>
        <v>0</v>
      </c>
      <c r="BJ90" s="16" t="s">
        <v>21</v>
      </c>
      <c r="BK90" s="131">
        <f>ROUND(I90*H90,2)</f>
        <v>6803.68</v>
      </c>
      <c r="BL90" s="16" t="s">
        <v>148</v>
      </c>
      <c r="BM90" s="130" t="s">
        <v>656</v>
      </c>
    </row>
    <row r="91" spans="1:65" s="13" customFormat="1" ht="20.399999999999999">
      <c r="B91" s="136"/>
      <c r="D91" s="132" t="s">
        <v>152</v>
      </c>
      <c r="E91" s="137" t="s">
        <v>3</v>
      </c>
      <c r="F91" s="138" t="s">
        <v>657</v>
      </c>
      <c r="H91" s="139">
        <v>18.09</v>
      </c>
      <c r="L91" s="136"/>
      <c r="M91" s="140"/>
      <c r="N91" s="141"/>
      <c r="O91" s="141"/>
      <c r="P91" s="141"/>
      <c r="Q91" s="141"/>
      <c r="R91" s="141"/>
      <c r="S91" s="141"/>
      <c r="T91" s="142"/>
      <c r="AT91" s="137" t="s">
        <v>152</v>
      </c>
      <c r="AU91" s="137" t="s">
        <v>84</v>
      </c>
      <c r="AV91" s="13" t="s">
        <v>84</v>
      </c>
      <c r="AW91" s="13" t="s">
        <v>33</v>
      </c>
      <c r="AX91" s="13" t="s">
        <v>74</v>
      </c>
      <c r="AY91" s="137" t="s">
        <v>142</v>
      </c>
    </row>
    <row r="92" spans="1:65" s="13" customFormat="1">
      <c r="B92" s="136"/>
      <c r="D92" s="132" t="s">
        <v>152</v>
      </c>
      <c r="E92" s="137" t="s">
        <v>3</v>
      </c>
      <c r="F92" s="138" t="s">
        <v>658</v>
      </c>
      <c r="H92" s="139">
        <v>16.271999999999998</v>
      </c>
      <c r="L92" s="136"/>
      <c r="M92" s="140"/>
      <c r="N92" s="141"/>
      <c r="O92" s="141"/>
      <c r="P92" s="141"/>
      <c r="Q92" s="141"/>
      <c r="R92" s="141"/>
      <c r="S92" s="141"/>
      <c r="T92" s="142"/>
      <c r="AT92" s="137" t="s">
        <v>152</v>
      </c>
      <c r="AU92" s="137" t="s">
        <v>84</v>
      </c>
      <c r="AV92" s="13" t="s">
        <v>84</v>
      </c>
      <c r="AW92" s="13" t="s">
        <v>33</v>
      </c>
      <c r="AX92" s="13" t="s">
        <v>74</v>
      </c>
      <c r="AY92" s="137" t="s">
        <v>142</v>
      </c>
    </row>
    <row r="93" spans="1:65" s="14" customFormat="1">
      <c r="B93" s="152"/>
      <c r="D93" s="132" t="s">
        <v>152</v>
      </c>
      <c r="E93" s="153" t="s">
        <v>3</v>
      </c>
      <c r="F93" s="154" t="s">
        <v>260</v>
      </c>
      <c r="H93" s="155">
        <v>34.361999999999995</v>
      </c>
      <c r="L93" s="152"/>
      <c r="M93" s="156"/>
      <c r="N93" s="157"/>
      <c r="O93" s="157"/>
      <c r="P93" s="157"/>
      <c r="Q93" s="157"/>
      <c r="R93" s="157"/>
      <c r="S93" s="157"/>
      <c r="T93" s="158"/>
      <c r="AT93" s="153" t="s">
        <v>152</v>
      </c>
      <c r="AU93" s="153" t="s">
        <v>84</v>
      </c>
      <c r="AV93" s="14" t="s">
        <v>148</v>
      </c>
      <c r="AW93" s="14" t="s">
        <v>4</v>
      </c>
      <c r="AX93" s="14" t="s">
        <v>21</v>
      </c>
      <c r="AY93" s="153" t="s">
        <v>142</v>
      </c>
    </row>
    <row r="94" spans="1:65" s="2" customFormat="1" ht="21.75" customHeight="1">
      <c r="A94" s="25"/>
      <c r="B94" s="119"/>
      <c r="C94" s="120" t="s">
        <v>84</v>
      </c>
      <c r="D94" s="120" t="s">
        <v>144</v>
      </c>
      <c r="E94" s="121" t="s">
        <v>659</v>
      </c>
      <c r="F94" s="122" t="s">
        <v>660</v>
      </c>
      <c r="G94" s="123" t="s">
        <v>182</v>
      </c>
      <c r="H94" s="124">
        <v>17.181000000000001</v>
      </c>
      <c r="I94" s="125">
        <v>30</v>
      </c>
      <c r="J94" s="125">
        <f>ROUND(I94*H94,2)</f>
        <v>515.42999999999995</v>
      </c>
      <c r="K94" s="122" t="s">
        <v>3</v>
      </c>
      <c r="L94" s="26"/>
      <c r="M94" s="126" t="s">
        <v>3</v>
      </c>
      <c r="N94" s="127" t="s">
        <v>45</v>
      </c>
      <c r="O94" s="128">
        <v>0</v>
      </c>
      <c r="P94" s="128">
        <f>O94*H94</f>
        <v>0</v>
      </c>
      <c r="Q94" s="128">
        <v>0</v>
      </c>
      <c r="R94" s="128">
        <f>Q94*H94</f>
        <v>0</v>
      </c>
      <c r="S94" s="128">
        <v>0</v>
      </c>
      <c r="T94" s="129">
        <f>S94*H94</f>
        <v>0</v>
      </c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R94" s="130" t="s">
        <v>148</v>
      </c>
      <c r="AT94" s="130" t="s">
        <v>144</v>
      </c>
      <c r="AU94" s="130" t="s">
        <v>84</v>
      </c>
      <c r="AY94" s="16" t="s">
        <v>142</v>
      </c>
      <c r="BE94" s="131">
        <f>IF(N94="základní",J94,0)</f>
        <v>515.42999999999995</v>
      </c>
      <c r="BF94" s="131">
        <f>IF(N94="snížená",J94,0)</f>
        <v>0</v>
      </c>
      <c r="BG94" s="131">
        <f>IF(N94="zákl. přenesená",J94,0)</f>
        <v>0</v>
      </c>
      <c r="BH94" s="131">
        <f>IF(N94="sníž. přenesená",J94,0)</f>
        <v>0</v>
      </c>
      <c r="BI94" s="131">
        <f>IF(N94="nulová",J94,0)</f>
        <v>0</v>
      </c>
      <c r="BJ94" s="16" t="s">
        <v>21</v>
      </c>
      <c r="BK94" s="131">
        <f>ROUND(I94*H94,2)</f>
        <v>515.42999999999995</v>
      </c>
      <c r="BL94" s="16" t="s">
        <v>148</v>
      </c>
      <c r="BM94" s="130" t="s">
        <v>661</v>
      </c>
    </row>
    <row r="95" spans="1:65" s="13" customFormat="1" ht="20.399999999999999">
      <c r="B95" s="136"/>
      <c r="D95" s="132" t="s">
        <v>152</v>
      </c>
      <c r="E95" s="137" t="s">
        <v>3</v>
      </c>
      <c r="F95" s="138" t="s">
        <v>662</v>
      </c>
      <c r="H95" s="139">
        <v>9.0449999999999999</v>
      </c>
      <c r="L95" s="136"/>
      <c r="M95" s="140"/>
      <c r="N95" s="141"/>
      <c r="O95" s="141"/>
      <c r="P95" s="141"/>
      <c r="Q95" s="141"/>
      <c r="R95" s="141"/>
      <c r="S95" s="141"/>
      <c r="T95" s="142"/>
      <c r="AT95" s="137" t="s">
        <v>152</v>
      </c>
      <c r="AU95" s="137" t="s">
        <v>84</v>
      </c>
      <c r="AV95" s="13" t="s">
        <v>84</v>
      </c>
      <c r="AW95" s="13" t="s">
        <v>33</v>
      </c>
      <c r="AX95" s="13" t="s">
        <v>74</v>
      </c>
      <c r="AY95" s="137" t="s">
        <v>142</v>
      </c>
    </row>
    <row r="96" spans="1:65" s="13" customFormat="1">
      <c r="B96" s="136"/>
      <c r="D96" s="132" t="s">
        <v>152</v>
      </c>
      <c r="E96" s="137" t="s">
        <v>3</v>
      </c>
      <c r="F96" s="138" t="s">
        <v>663</v>
      </c>
      <c r="H96" s="139">
        <v>8.1359999999999992</v>
      </c>
      <c r="L96" s="136"/>
      <c r="M96" s="140"/>
      <c r="N96" s="141"/>
      <c r="O96" s="141"/>
      <c r="P96" s="141"/>
      <c r="Q96" s="141"/>
      <c r="R96" s="141"/>
      <c r="S96" s="141"/>
      <c r="T96" s="142"/>
      <c r="AT96" s="137" t="s">
        <v>152</v>
      </c>
      <c r="AU96" s="137" t="s">
        <v>84</v>
      </c>
      <c r="AV96" s="13" t="s">
        <v>84</v>
      </c>
      <c r="AW96" s="13" t="s">
        <v>33</v>
      </c>
      <c r="AX96" s="13" t="s">
        <v>74</v>
      </c>
      <c r="AY96" s="137" t="s">
        <v>142</v>
      </c>
    </row>
    <row r="97" spans="1:65" s="14" customFormat="1">
      <c r="B97" s="152"/>
      <c r="D97" s="132" t="s">
        <v>152</v>
      </c>
      <c r="E97" s="153" t="s">
        <v>3</v>
      </c>
      <c r="F97" s="154" t="s">
        <v>260</v>
      </c>
      <c r="H97" s="155">
        <v>17.180999999999997</v>
      </c>
      <c r="L97" s="152"/>
      <c r="M97" s="156"/>
      <c r="N97" s="157"/>
      <c r="O97" s="157"/>
      <c r="P97" s="157"/>
      <c r="Q97" s="157"/>
      <c r="R97" s="157"/>
      <c r="S97" s="157"/>
      <c r="T97" s="158"/>
      <c r="AT97" s="153" t="s">
        <v>152</v>
      </c>
      <c r="AU97" s="153" t="s">
        <v>84</v>
      </c>
      <c r="AV97" s="14" t="s">
        <v>148</v>
      </c>
      <c r="AW97" s="14" t="s">
        <v>4</v>
      </c>
      <c r="AX97" s="14" t="s">
        <v>21</v>
      </c>
      <c r="AY97" s="153" t="s">
        <v>142</v>
      </c>
    </row>
    <row r="98" spans="1:65" s="2" customFormat="1" ht="21.75" customHeight="1">
      <c r="A98" s="25"/>
      <c r="B98" s="119"/>
      <c r="C98" s="120" t="s">
        <v>159</v>
      </c>
      <c r="D98" s="120" t="s">
        <v>144</v>
      </c>
      <c r="E98" s="121" t="s">
        <v>664</v>
      </c>
      <c r="F98" s="122" t="s">
        <v>665</v>
      </c>
      <c r="G98" s="123" t="s">
        <v>182</v>
      </c>
      <c r="H98" s="124">
        <v>34.362000000000002</v>
      </c>
      <c r="I98" s="125">
        <v>88</v>
      </c>
      <c r="J98" s="125">
        <f>ROUND(I98*H98,2)</f>
        <v>3023.86</v>
      </c>
      <c r="K98" s="122" t="s">
        <v>3</v>
      </c>
      <c r="L98" s="26"/>
      <c r="M98" s="126" t="s">
        <v>3</v>
      </c>
      <c r="N98" s="127" t="s">
        <v>45</v>
      </c>
      <c r="O98" s="128">
        <v>0</v>
      </c>
      <c r="P98" s="128">
        <f>O98*H98</f>
        <v>0</v>
      </c>
      <c r="Q98" s="128">
        <v>0</v>
      </c>
      <c r="R98" s="128">
        <f>Q98*H98</f>
        <v>0</v>
      </c>
      <c r="S98" s="128">
        <v>0</v>
      </c>
      <c r="T98" s="129">
        <f>S98*H98</f>
        <v>0</v>
      </c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R98" s="130" t="s">
        <v>148</v>
      </c>
      <c r="AT98" s="130" t="s">
        <v>144</v>
      </c>
      <c r="AU98" s="130" t="s">
        <v>84</v>
      </c>
      <c r="AY98" s="16" t="s">
        <v>142</v>
      </c>
      <c r="BE98" s="131">
        <f>IF(N98="základní",J98,0)</f>
        <v>3023.86</v>
      </c>
      <c r="BF98" s="131">
        <f>IF(N98="snížená",J98,0)</f>
        <v>0</v>
      </c>
      <c r="BG98" s="131">
        <f>IF(N98="zákl. přenesená",J98,0)</f>
        <v>0</v>
      </c>
      <c r="BH98" s="131">
        <f>IF(N98="sníž. přenesená",J98,0)</f>
        <v>0</v>
      </c>
      <c r="BI98" s="131">
        <f>IF(N98="nulová",J98,0)</f>
        <v>0</v>
      </c>
      <c r="BJ98" s="16" t="s">
        <v>21</v>
      </c>
      <c r="BK98" s="131">
        <f>ROUND(I98*H98,2)</f>
        <v>3023.86</v>
      </c>
      <c r="BL98" s="16" t="s">
        <v>148</v>
      </c>
      <c r="BM98" s="130" t="s">
        <v>666</v>
      </c>
    </row>
    <row r="99" spans="1:65" s="13" customFormat="1">
      <c r="B99" s="136"/>
      <c r="D99" s="132" t="s">
        <v>152</v>
      </c>
      <c r="E99" s="137" t="s">
        <v>3</v>
      </c>
      <c r="F99" s="138" t="s">
        <v>667</v>
      </c>
      <c r="H99" s="139">
        <v>34.362000000000002</v>
      </c>
      <c r="L99" s="136"/>
      <c r="M99" s="140"/>
      <c r="N99" s="141"/>
      <c r="O99" s="141"/>
      <c r="P99" s="141"/>
      <c r="Q99" s="141"/>
      <c r="R99" s="141"/>
      <c r="S99" s="141"/>
      <c r="T99" s="142"/>
      <c r="AT99" s="137" t="s">
        <v>152</v>
      </c>
      <c r="AU99" s="137" t="s">
        <v>84</v>
      </c>
      <c r="AV99" s="13" t="s">
        <v>84</v>
      </c>
      <c r="AW99" s="13" t="s">
        <v>33</v>
      </c>
      <c r="AX99" s="13" t="s">
        <v>21</v>
      </c>
      <c r="AY99" s="137" t="s">
        <v>142</v>
      </c>
    </row>
    <row r="100" spans="1:65" s="2" customFormat="1" ht="16.5" customHeight="1">
      <c r="A100" s="25"/>
      <c r="B100" s="119"/>
      <c r="C100" s="120" t="s">
        <v>148</v>
      </c>
      <c r="D100" s="120" t="s">
        <v>144</v>
      </c>
      <c r="E100" s="121" t="s">
        <v>668</v>
      </c>
      <c r="F100" s="122" t="s">
        <v>669</v>
      </c>
      <c r="G100" s="123" t="s">
        <v>182</v>
      </c>
      <c r="H100" s="124">
        <v>34.362000000000002</v>
      </c>
      <c r="I100" s="125">
        <v>23</v>
      </c>
      <c r="J100" s="125">
        <f>ROUND(I100*H100,2)</f>
        <v>790.33</v>
      </c>
      <c r="K100" s="122" t="s">
        <v>3</v>
      </c>
      <c r="L100" s="26"/>
      <c r="M100" s="126" t="s">
        <v>3</v>
      </c>
      <c r="N100" s="127" t="s">
        <v>45</v>
      </c>
      <c r="O100" s="128">
        <v>0</v>
      </c>
      <c r="P100" s="128">
        <f>O100*H100</f>
        <v>0</v>
      </c>
      <c r="Q100" s="128">
        <v>0</v>
      </c>
      <c r="R100" s="128">
        <f>Q100*H100</f>
        <v>0</v>
      </c>
      <c r="S100" s="128">
        <v>0</v>
      </c>
      <c r="T100" s="129">
        <f>S100*H100</f>
        <v>0</v>
      </c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R100" s="130" t="s">
        <v>148</v>
      </c>
      <c r="AT100" s="130" t="s">
        <v>144</v>
      </c>
      <c r="AU100" s="130" t="s">
        <v>84</v>
      </c>
      <c r="AY100" s="16" t="s">
        <v>142</v>
      </c>
      <c r="BE100" s="131">
        <f>IF(N100="základní",J100,0)</f>
        <v>790.33</v>
      </c>
      <c r="BF100" s="131">
        <f>IF(N100="snížená",J100,0)</f>
        <v>0</v>
      </c>
      <c r="BG100" s="131">
        <f>IF(N100="zákl. přenesená",J100,0)</f>
        <v>0</v>
      </c>
      <c r="BH100" s="131">
        <f>IF(N100="sníž. přenesená",J100,0)</f>
        <v>0</v>
      </c>
      <c r="BI100" s="131">
        <f>IF(N100="nulová",J100,0)</f>
        <v>0</v>
      </c>
      <c r="BJ100" s="16" t="s">
        <v>21</v>
      </c>
      <c r="BK100" s="131">
        <f>ROUND(I100*H100,2)</f>
        <v>790.33</v>
      </c>
      <c r="BL100" s="16" t="s">
        <v>148</v>
      </c>
      <c r="BM100" s="130" t="s">
        <v>670</v>
      </c>
    </row>
    <row r="101" spans="1:65" s="13" customFormat="1">
      <c r="B101" s="136"/>
      <c r="D101" s="132" t="s">
        <v>152</v>
      </c>
      <c r="E101" s="137" t="s">
        <v>3</v>
      </c>
      <c r="F101" s="138" t="s">
        <v>667</v>
      </c>
      <c r="H101" s="139">
        <v>34.362000000000002</v>
      </c>
      <c r="L101" s="136"/>
      <c r="M101" s="140"/>
      <c r="N101" s="141"/>
      <c r="O101" s="141"/>
      <c r="P101" s="141"/>
      <c r="Q101" s="141"/>
      <c r="R101" s="141"/>
      <c r="S101" s="141"/>
      <c r="T101" s="142"/>
      <c r="AT101" s="137" t="s">
        <v>152</v>
      </c>
      <c r="AU101" s="137" t="s">
        <v>84</v>
      </c>
      <c r="AV101" s="13" t="s">
        <v>84</v>
      </c>
      <c r="AW101" s="13" t="s">
        <v>33</v>
      </c>
      <c r="AX101" s="13" t="s">
        <v>21</v>
      </c>
      <c r="AY101" s="137" t="s">
        <v>142</v>
      </c>
    </row>
    <row r="102" spans="1:65" s="2" customFormat="1" ht="16.5" customHeight="1">
      <c r="A102" s="25"/>
      <c r="B102" s="119"/>
      <c r="C102" s="120" t="s">
        <v>169</v>
      </c>
      <c r="D102" s="120" t="s">
        <v>144</v>
      </c>
      <c r="E102" s="121" t="s">
        <v>671</v>
      </c>
      <c r="F102" s="122" t="s">
        <v>672</v>
      </c>
      <c r="G102" s="123" t="s">
        <v>156</v>
      </c>
      <c r="H102" s="124">
        <v>45.816000000000003</v>
      </c>
      <c r="I102" s="125">
        <v>120</v>
      </c>
      <c r="J102" s="125">
        <f>ROUND(I102*H102,2)</f>
        <v>5497.92</v>
      </c>
      <c r="K102" s="122" t="s">
        <v>3</v>
      </c>
      <c r="L102" s="26"/>
      <c r="M102" s="126" t="s">
        <v>3</v>
      </c>
      <c r="N102" s="127" t="s">
        <v>45</v>
      </c>
      <c r="O102" s="128">
        <v>0</v>
      </c>
      <c r="P102" s="128">
        <f>O102*H102</f>
        <v>0</v>
      </c>
      <c r="Q102" s="128">
        <v>8.4000000000000003E-4</v>
      </c>
      <c r="R102" s="128">
        <f>Q102*H102</f>
        <v>3.8485440000000003E-2</v>
      </c>
      <c r="S102" s="128">
        <v>0</v>
      </c>
      <c r="T102" s="129">
        <f>S102*H102</f>
        <v>0</v>
      </c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R102" s="130" t="s">
        <v>148</v>
      </c>
      <c r="AT102" s="130" t="s">
        <v>144</v>
      </c>
      <c r="AU102" s="130" t="s">
        <v>84</v>
      </c>
      <c r="AY102" s="16" t="s">
        <v>142</v>
      </c>
      <c r="BE102" s="131">
        <f>IF(N102="základní",J102,0)</f>
        <v>5497.92</v>
      </c>
      <c r="BF102" s="131">
        <f>IF(N102="snížená",J102,0)</f>
        <v>0</v>
      </c>
      <c r="BG102" s="131">
        <f>IF(N102="zákl. přenesená",J102,0)</f>
        <v>0</v>
      </c>
      <c r="BH102" s="131">
        <f>IF(N102="sníž. přenesená",J102,0)</f>
        <v>0</v>
      </c>
      <c r="BI102" s="131">
        <f>IF(N102="nulová",J102,0)</f>
        <v>0</v>
      </c>
      <c r="BJ102" s="16" t="s">
        <v>21</v>
      </c>
      <c r="BK102" s="131">
        <f>ROUND(I102*H102,2)</f>
        <v>5497.92</v>
      </c>
      <c r="BL102" s="16" t="s">
        <v>148</v>
      </c>
      <c r="BM102" s="130" t="s">
        <v>673</v>
      </c>
    </row>
    <row r="103" spans="1:65" s="13" customFormat="1">
      <c r="B103" s="136"/>
      <c r="D103" s="132" t="s">
        <v>152</v>
      </c>
      <c r="E103" s="137" t="s">
        <v>3</v>
      </c>
      <c r="F103" s="138" t="s">
        <v>674</v>
      </c>
      <c r="H103" s="139">
        <v>24.12</v>
      </c>
      <c r="L103" s="136"/>
      <c r="M103" s="140"/>
      <c r="N103" s="141"/>
      <c r="O103" s="141"/>
      <c r="P103" s="141"/>
      <c r="Q103" s="141"/>
      <c r="R103" s="141"/>
      <c r="S103" s="141"/>
      <c r="T103" s="142"/>
      <c r="AT103" s="137" t="s">
        <v>152</v>
      </c>
      <c r="AU103" s="137" t="s">
        <v>84</v>
      </c>
      <c r="AV103" s="13" t="s">
        <v>84</v>
      </c>
      <c r="AW103" s="13" t="s">
        <v>33</v>
      </c>
      <c r="AX103" s="13" t="s">
        <v>74</v>
      </c>
      <c r="AY103" s="137" t="s">
        <v>142</v>
      </c>
    </row>
    <row r="104" spans="1:65" s="13" customFormat="1">
      <c r="B104" s="136"/>
      <c r="D104" s="132" t="s">
        <v>152</v>
      </c>
      <c r="E104" s="137" t="s">
        <v>3</v>
      </c>
      <c r="F104" s="138" t="s">
        <v>675</v>
      </c>
      <c r="H104" s="139">
        <v>21.695999999999998</v>
      </c>
      <c r="L104" s="136"/>
      <c r="M104" s="140"/>
      <c r="N104" s="141"/>
      <c r="O104" s="141"/>
      <c r="P104" s="141"/>
      <c r="Q104" s="141"/>
      <c r="R104" s="141"/>
      <c r="S104" s="141"/>
      <c r="T104" s="142"/>
      <c r="AT104" s="137" t="s">
        <v>152</v>
      </c>
      <c r="AU104" s="137" t="s">
        <v>84</v>
      </c>
      <c r="AV104" s="13" t="s">
        <v>84</v>
      </c>
      <c r="AW104" s="13" t="s">
        <v>33</v>
      </c>
      <c r="AX104" s="13" t="s">
        <v>74</v>
      </c>
      <c r="AY104" s="137" t="s">
        <v>142</v>
      </c>
    </row>
    <row r="105" spans="1:65" s="14" customFormat="1">
      <c r="B105" s="152"/>
      <c r="D105" s="132" t="s">
        <v>152</v>
      </c>
      <c r="E105" s="153" t="s">
        <v>3</v>
      </c>
      <c r="F105" s="154" t="s">
        <v>260</v>
      </c>
      <c r="H105" s="155">
        <v>45.816000000000003</v>
      </c>
      <c r="L105" s="152"/>
      <c r="M105" s="156"/>
      <c r="N105" s="157"/>
      <c r="O105" s="157"/>
      <c r="P105" s="157"/>
      <c r="Q105" s="157"/>
      <c r="R105" s="157"/>
      <c r="S105" s="157"/>
      <c r="T105" s="158"/>
      <c r="AT105" s="153" t="s">
        <v>152</v>
      </c>
      <c r="AU105" s="153" t="s">
        <v>84</v>
      </c>
      <c r="AV105" s="14" t="s">
        <v>148</v>
      </c>
      <c r="AW105" s="14" t="s">
        <v>4</v>
      </c>
      <c r="AX105" s="14" t="s">
        <v>21</v>
      </c>
      <c r="AY105" s="153" t="s">
        <v>142</v>
      </c>
    </row>
    <row r="106" spans="1:65" s="2" customFormat="1" ht="21.75" customHeight="1">
      <c r="A106" s="25"/>
      <c r="B106" s="119"/>
      <c r="C106" s="120" t="s">
        <v>174</v>
      </c>
      <c r="D106" s="120" t="s">
        <v>144</v>
      </c>
      <c r="E106" s="121" t="s">
        <v>676</v>
      </c>
      <c r="F106" s="122" t="s">
        <v>677</v>
      </c>
      <c r="G106" s="123" t="s">
        <v>156</v>
      </c>
      <c r="H106" s="124">
        <v>45.816000000000003</v>
      </c>
      <c r="I106" s="125">
        <v>20</v>
      </c>
      <c r="J106" s="125">
        <f>ROUND(I106*H106,2)</f>
        <v>916.32</v>
      </c>
      <c r="K106" s="122" t="s">
        <v>3</v>
      </c>
      <c r="L106" s="26"/>
      <c r="M106" s="126" t="s">
        <v>3</v>
      </c>
      <c r="N106" s="127" t="s">
        <v>45</v>
      </c>
      <c r="O106" s="128">
        <v>0</v>
      </c>
      <c r="P106" s="128">
        <f>O106*H106</f>
        <v>0</v>
      </c>
      <c r="Q106" s="128">
        <v>0</v>
      </c>
      <c r="R106" s="128">
        <f>Q106*H106</f>
        <v>0</v>
      </c>
      <c r="S106" s="128">
        <v>0</v>
      </c>
      <c r="T106" s="129">
        <f>S106*H106</f>
        <v>0</v>
      </c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R106" s="130" t="s">
        <v>148</v>
      </c>
      <c r="AT106" s="130" t="s">
        <v>144</v>
      </c>
      <c r="AU106" s="130" t="s">
        <v>84</v>
      </c>
      <c r="AY106" s="16" t="s">
        <v>142</v>
      </c>
      <c r="BE106" s="131">
        <f>IF(N106="základní",J106,0)</f>
        <v>916.32</v>
      </c>
      <c r="BF106" s="131">
        <f>IF(N106="snížená",J106,0)</f>
        <v>0</v>
      </c>
      <c r="BG106" s="131">
        <f>IF(N106="zákl. přenesená",J106,0)</f>
        <v>0</v>
      </c>
      <c r="BH106" s="131">
        <f>IF(N106="sníž. přenesená",J106,0)</f>
        <v>0</v>
      </c>
      <c r="BI106" s="131">
        <f>IF(N106="nulová",J106,0)</f>
        <v>0</v>
      </c>
      <c r="BJ106" s="16" t="s">
        <v>21</v>
      </c>
      <c r="BK106" s="131">
        <f>ROUND(I106*H106,2)</f>
        <v>916.32</v>
      </c>
      <c r="BL106" s="16" t="s">
        <v>148</v>
      </c>
      <c r="BM106" s="130" t="s">
        <v>678</v>
      </c>
    </row>
    <row r="107" spans="1:65" s="13" customFormat="1">
      <c r="B107" s="136"/>
      <c r="D107" s="132" t="s">
        <v>152</v>
      </c>
      <c r="E107" s="137" t="s">
        <v>3</v>
      </c>
      <c r="F107" s="138" t="s">
        <v>679</v>
      </c>
      <c r="H107" s="139">
        <v>45.816000000000003</v>
      </c>
      <c r="L107" s="136"/>
      <c r="M107" s="140"/>
      <c r="N107" s="141"/>
      <c r="O107" s="141"/>
      <c r="P107" s="141"/>
      <c r="Q107" s="141"/>
      <c r="R107" s="141"/>
      <c r="S107" s="141"/>
      <c r="T107" s="142"/>
      <c r="AT107" s="137" t="s">
        <v>152</v>
      </c>
      <c r="AU107" s="137" t="s">
        <v>84</v>
      </c>
      <c r="AV107" s="13" t="s">
        <v>84</v>
      </c>
      <c r="AW107" s="13" t="s">
        <v>33</v>
      </c>
      <c r="AX107" s="13" t="s">
        <v>21</v>
      </c>
      <c r="AY107" s="137" t="s">
        <v>142</v>
      </c>
    </row>
    <row r="108" spans="1:65" s="2" customFormat="1" ht="16.5" customHeight="1">
      <c r="A108" s="25"/>
      <c r="B108" s="119"/>
      <c r="C108" s="120" t="s">
        <v>179</v>
      </c>
      <c r="D108" s="120" t="s">
        <v>144</v>
      </c>
      <c r="E108" s="121" t="s">
        <v>680</v>
      </c>
      <c r="F108" s="122" t="s">
        <v>681</v>
      </c>
      <c r="G108" s="123" t="s">
        <v>182</v>
      </c>
      <c r="H108" s="124">
        <v>17.181000000000001</v>
      </c>
      <c r="I108" s="125">
        <v>69</v>
      </c>
      <c r="J108" s="125">
        <f>ROUND(I108*H108,2)</f>
        <v>1185.49</v>
      </c>
      <c r="K108" s="122" t="s">
        <v>3</v>
      </c>
      <c r="L108" s="26"/>
      <c r="M108" s="126" t="s">
        <v>3</v>
      </c>
      <c r="N108" s="127" t="s">
        <v>45</v>
      </c>
      <c r="O108" s="128">
        <v>0</v>
      </c>
      <c r="P108" s="128">
        <f>O108*H108</f>
        <v>0</v>
      </c>
      <c r="Q108" s="128">
        <v>0</v>
      </c>
      <c r="R108" s="128">
        <f>Q108*H108</f>
        <v>0</v>
      </c>
      <c r="S108" s="128">
        <v>0</v>
      </c>
      <c r="T108" s="129">
        <f>S108*H108</f>
        <v>0</v>
      </c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R108" s="130" t="s">
        <v>148</v>
      </c>
      <c r="AT108" s="130" t="s">
        <v>144</v>
      </c>
      <c r="AU108" s="130" t="s">
        <v>84</v>
      </c>
      <c r="AY108" s="16" t="s">
        <v>142</v>
      </c>
      <c r="BE108" s="131">
        <f>IF(N108="základní",J108,0)</f>
        <v>1185.49</v>
      </c>
      <c r="BF108" s="131">
        <f>IF(N108="snížená",J108,0)</f>
        <v>0</v>
      </c>
      <c r="BG108" s="131">
        <f>IF(N108="zákl. přenesená",J108,0)</f>
        <v>0</v>
      </c>
      <c r="BH108" s="131">
        <f>IF(N108="sníž. přenesená",J108,0)</f>
        <v>0</v>
      </c>
      <c r="BI108" s="131">
        <f>IF(N108="nulová",J108,0)</f>
        <v>0</v>
      </c>
      <c r="BJ108" s="16" t="s">
        <v>21</v>
      </c>
      <c r="BK108" s="131">
        <f>ROUND(I108*H108,2)</f>
        <v>1185.49</v>
      </c>
      <c r="BL108" s="16" t="s">
        <v>148</v>
      </c>
      <c r="BM108" s="130" t="s">
        <v>682</v>
      </c>
    </row>
    <row r="109" spans="1:65" s="13" customFormat="1">
      <c r="B109" s="136"/>
      <c r="D109" s="132" t="s">
        <v>152</v>
      </c>
      <c r="E109" s="137" t="s">
        <v>3</v>
      </c>
      <c r="F109" s="138" t="s">
        <v>683</v>
      </c>
      <c r="H109" s="139">
        <v>17.181000000000001</v>
      </c>
      <c r="L109" s="136"/>
      <c r="M109" s="140"/>
      <c r="N109" s="141"/>
      <c r="O109" s="141"/>
      <c r="P109" s="141"/>
      <c r="Q109" s="141"/>
      <c r="R109" s="141"/>
      <c r="S109" s="141"/>
      <c r="T109" s="142"/>
      <c r="AT109" s="137" t="s">
        <v>152</v>
      </c>
      <c r="AU109" s="137" t="s">
        <v>84</v>
      </c>
      <c r="AV109" s="13" t="s">
        <v>84</v>
      </c>
      <c r="AW109" s="13" t="s">
        <v>33</v>
      </c>
      <c r="AX109" s="13" t="s">
        <v>21</v>
      </c>
      <c r="AY109" s="137" t="s">
        <v>142</v>
      </c>
    </row>
    <row r="110" spans="1:65" s="2" customFormat="1" ht="21.75" customHeight="1">
      <c r="A110" s="25"/>
      <c r="B110" s="119"/>
      <c r="C110" s="120" t="s">
        <v>185</v>
      </c>
      <c r="D110" s="120" t="s">
        <v>144</v>
      </c>
      <c r="E110" s="121" t="s">
        <v>440</v>
      </c>
      <c r="F110" s="122" t="s">
        <v>441</v>
      </c>
      <c r="G110" s="123" t="s">
        <v>182</v>
      </c>
      <c r="H110" s="124">
        <v>30</v>
      </c>
      <c r="I110" s="125">
        <v>48</v>
      </c>
      <c r="J110" s="125">
        <f>ROUND(I110*H110,2)</f>
        <v>1440</v>
      </c>
      <c r="K110" s="122" t="s">
        <v>3</v>
      </c>
      <c r="L110" s="26"/>
      <c r="M110" s="126" t="s">
        <v>3</v>
      </c>
      <c r="N110" s="127" t="s">
        <v>45</v>
      </c>
      <c r="O110" s="128">
        <v>0</v>
      </c>
      <c r="P110" s="128">
        <f>O110*H110</f>
        <v>0</v>
      </c>
      <c r="Q110" s="128">
        <v>0</v>
      </c>
      <c r="R110" s="128">
        <f>Q110*H110</f>
        <v>0</v>
      </c>
      <c r="S110" s="128">
        <v>0</v>
      </c>
      <c r="T110" s="129">
        <f>S110*H110</f>
        <v>0</v>
      </c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R110" s="130" t="s">
        <v>148</v>
      </c>
      <c r="AT110" s="130" t="s">
        <v>144</v>
      </c>
      <c r="AU110" s="130" t="s">
        <v>84</v>
      </c>
      <c r="AY110" s="16" t="s">
        <v>142</v>
      </c>
      <c r="BE110" s="131">
        <f>IF(N110="základní",J110,0)</f>
        <v>1440</v>
      </c>
      <c r="BF110" s="131">
        <f>IF(N110="snížená",J110,0)</f>
        <v>0</v>
      </c>
      <c r="BG110" s="131">
        <f>IF(N110="zákl. přenesená",J110,0)</f>
        <v>0</v>
      </c>
      <c r="BH110" s="131">
        <f>IF(N110="sníž. přenesená",J110,0)</f>
        <v>0</v>
      </c>
      <c r="BI110" s="131">
        <f>IF(N110="nulová",J110,0)</f>
        <v>0</v>
      </c>
      <c r="BJ110" s="16" t="s">
        <v>21</v>
      </c>
      <c r="BK110" s="131">
        <f>ROUND(I110*H110,2)</f>
        <v>1440</v>
      </c>
      <c r="BL110" s="16" t="s">
        <v>148</v>
      </c>
      <c r="BM110" s="130" t="s">
        <v>684</v>
      </c>
    </row>
    <row r="111" spans="1:65" s="13" customFormat="1">
      <c r="B111" s="136"/>
      <c r="D111" s="132" t="s">
        <v>152</v>
      </c>
      <c r="E111" s="137" t="s">
        <v>3</v>
      </c>
      <c r="F111" s="138" t="s">
        <v>685</v>
      </c>
      <c r="H111" s="139">
        <v>15</v>
      </c>
      <c r="L111" s="136"/>
      <c r="M111" s="140"/>
      <c r="N111" s="141"/>
      <c r="O111" s="141"/>
      <c r="P111" s="141"/>
      <c r="Q111" s="141"/>
      <c r="R111" s="141"/>
      <c r="S111" s="141"/>
      <c r="T111" s="142"/>
      <c r="AT111" s="137" t="s">
        <v>152</v>
      </c>
      <c r="AU111" s="137" t="s">
        <v>84</v>
      </c>
      <c r="AV111" s="13" t="s">
        <v>84</v>
      </c>
      <c r="AW111" s="13" t="s">
        <v>33</v>
      </c>
      <c r="AX111" s="13" t="s">
        <v>74</v>
      </c>
      <c r="AY111" s="137" t="s">
        <v>142</v>
      </c>
    </row>
    <row r="112" spans="1:65" s="13" customFormat="1">
      <c r="B112" s="136"/>
      <c r="D112" s="132" t="s">
        <v>152</v>
      </c>
      <c r="E112" s="137" t="s">
        <v>3</v>
      </c>
      <c r="F112" s="138" t="s">
        <v>686</v>
      </c>
      <c r="H112" s="139">
        <v>15</v>
      </c>
      <c r="L112" s="136"/>
      <c r="M112" s="140"/>
      <c r="N112" s="141"/>
      <c r="O112" s="141"/>
      <c r="P112" s="141"/>
      <c r="Q112" s="141"/>
      <c r="R112" s="141"/>
      <c r="S112" s="141"/>
      <c r="T112" s="142"/>
      <c r="AT112" s="137" t="s">
        <v>152</v>
      </c>
      <c r="AU112" s="137" t="s">
        <v>84</v>
      </c>
      <c r="AV112" s="13" t="s">
        <v>84</v>
      </c>
      <c r="AW112" s="13" t="s">
        <v>33</v>
      </c>
      <c r="AX112" s="13" t="s">
        <v>74</v>
      </c>
      <c r="AY112" s="137" t="s">
        <v>142</v>
      </c>
    </row>
    <row r="113" spans="1:65" s="14" customFormat="1">
      <c r="B113" s="152"/>
      <c r="D113" s="132" t="s">
        <v>152</v>
      </c>
      <c r="E113" s="153" t="s">
        <v>3</v>
      </c>
      <c r="F113" s="154" t="s">
        <v>260</v>
      </c>
      <c r="H113" s="155">
        <v>30</v>
      </c>
      <c r="L113" s="152"/>
      <c r="M113" s="156"/>
      <c r="N113" s="157"/>
      <c r="O113" s="157"/>
      <c r="P113" s="157"/>
      <c r="Q113" s="157"/>
      <c r="R113" s="157"/>
      <c r="S113" s="157"/>
      <c r="T113" s="158"/>
      <c r="AT113" s="153" t="s">
        <v>152</v>
      </c>
      <c r="AU113" s="153" t="s">
        <v>84</v>
      </c>
      <c r="AV113" s="14" t="s">
        <v>148</v>
      </c>
      <c r="AW113" s="14" t="s">
        <v>4</v>
      </c>
      <c r="AX113" s="14" t="s">
        <v>21</v>
      </c>
      <c r="AY113" s="153" t="s">
        <v>142</v>
      </c>
    </row>
    <row r="114" spans="1:65" s="2" customFormat="1" ht="16.5" customHeight="1">
      <c r="A114" s="25"/>
      <c r="B114" s="119"/>
      <c r="C114" s="143" t="s">
        <v>190</v>
      </c>
      <c r="D114" s="143" t="s">
        <v>195</v>
      </c>
      <c r="E114" s="144" t="s">
        <v>687</v>
      </c>
      <c r="F114" s="145" t="s">
        <v>688</v>
      </c>
      <c r="G114" s="146" t="s">
        <v>198</v>
      </c>
      <c r="H114" s="147">
        <v>54</v>
      </c>
      <c r="I114" s="148">
        <v>340</v>
      </c>
      <c r="J114" s="148">
        <f>ROUND(I114*H114,2)</f>
        <v>18360</v>
      </c>
      <c r="K114" s="145" t="s">
        <v>3</v>
      </c>
      <c r="L114" s="149"/>
      <c r="M114" s="150" t="s">
        <v>3</v>
      </c>
      <c r="N114" s="151" t="s">
        <v>45</v>
      </c>
      <c r="O114" s="128">
        <v>0</v>
      </c>
      <c r="P114" s="128">
        <f>O114*H114</f>
        <v>0</v>
      </c>
      <c r="Q114" s="128">
        <v>1</v>
      </c>
      <c r="R114" s="128">
        <f>Q114*H114</f>
        <v>54</v>
      </c>
      <c r="S114" s="128">
        <v>0</v>
      </c>
      <c r="T114" s="129">
        <f>S114*H114</f>
        <v>0</v>
      </c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R114" s="130" t="s">
        <v>185</v>
      </c>
      <c r="AT114" s="130" t="s">
        <v>195</v>
      </c>
      <c r="AU114" s="130" t="s">
        <v>84</v>
      </c>
      <c r="AY114" s="16" t="s">
        <v>142</v>
      </c>
      <c r="BE114" s="131">
        <f>IF(N114="základní",J114,0)</f>
        <v>18360</v>
      </c>
      <c r="BF114" s="131">
        <f>IF(N114="snížená",J114,0)</f>
        <v>0</v>
      </c>
      <c r="BG114" s="131">
        <f>IF(N114="zákl. přenesená",J114,0)</f>
        <v>0</v>
      </c>
      <c r="BH114" s="131">
        <f>IF(N114="sníž. přenesená",J114,0)</f>
        <v>0</v>
      </c>
      <c r="BI114" s="131">
        <f>IF(N114="nulová",J114,0)</f>
        <v>0</v>
      </c>
      <c r="BJ114" s="16" t="s">
        <v>21</v>
      </c>
      <c r="BK114" s="131">
        <f>ROUND(I114*H114,2)</f>
        <v>18360</v>
      </c>
      <c r="BL114" s="16" t="s">
        <v>148</v>
      </c>
      <c r="BM114" s="130" t="s">
        <v>689</v>
      </c>
    </row>
    <row r="115" spans="1:65" s="13" customFormat="1">
      <c r="B115" s="136"/>
      <c r="D115" s="132" t="s">
        <v>152</v>
      </c>
      <c r="E115" s="137" t="s">
        <v>3</v>
      </c>
      <c r="F115" s="138" t="s">
        <v>690</v>
      </c>
      <c r="H115" s="139">
        <v>54</v>
      </c>
      <c r="L115" s="136"/>
      <c r="M115" s="140"/>
      <c r="N115" s="141"/>
      <c r="O115" s="141"/>
      <c r="P115" s="141"/>
      <c r="Q115" s="141"/>
      <c r="R115" s="141"/>
      <c r="S115" s="141"/>
      <c r="T115" s="142"/>
      <c r="AT115" s="137" t="s">
        <v>152</v>
      </c>
      <c r="AU115" s="137" t="s">
        <v>84</v>
      </c>
      <c r="AV115" s="13" t="s">
        <v>84</v>
      </c>
      <c r="AW115" s="13" t="s">
        <v>33</v>
      </c>
      <c r="AX115" s="13" t="s">
        <v>21</v>
      </c>
      <c r="AY115" s="137" t="s">
        <v>142</v>
      </c>
    </row>
    <row r="116" spans="1:65" s="2" customFormat="1" ht="21.75" customHeight="1">
      <c r="A116" s="25"/>
      <c r="B116" s="119"/>
      <c r="C116" s="120" t="s">
        <v>26</v>
      </c>
      <c r="D116" s="120" t="s">
        <v>144</v>
      </c>
      <c r="E116" s="121" t="s">
        <v>443</v>
      </c>
      <c r="F116" s="122" t="s">
        <v>691</v>
      </c>
      <c r="G116" s="123" t="s">
        <v>182</v>
      </c>
      <c r="H116" s="124">
        <v>6.8719999999999999</v>
      </c>
      <c r="I116" s="125">
        <v>69</v>
      </c>
      <c r="J116" s="125">
        <f>ROUND(I116*H116,2)</f>
        <v>474.17</v>
      </c>
      <c r="K116" s="122" t="s">
        <v>3</v>
      </c>
      <c r="L116" s="26"/>
      <c r="M116" s="126" t="s">
        <v>3</v>
      </c>
      <c r="N116" s="127" t="s">
        <v>45</v>
      </c>
      <c r="O116" s="128">
        <v>0</v>
      </c>
      <c r="P116" s="128">
        <f>O116*H116</f>
        <v>0</v>
      </c>
      <c r="Q116" s="128">
        <v>0</v>
      </c>
      <c r="R116" s="128">
        <f>Q116*H116</f>
        <v>0</v>
      </c>
      <c r="S116" s="128">
        <v>0</v>
      </c>
      <c r="T116" s="129">
        <f>S116*H116</f>
        <v>0</v>
      </c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R116" s="130" t="s">
        <v>148</v>
      </c>
      <c r="AT116" s="130" t="s">
        <v>144</v>
      </c>
      <c r="AU116" s="130" t="s">
        <v>84</v>
      </c>
      <c r="AY116" s="16" t="s">
        <v>142</v>
      </c>
      <c r="BE116" s="131">
        <f>IF(N116="základní",J116,0)</f>
        <v>474.17</v>
      </c>
      <c r="BF116" s="131">
        <f>IF(N116="snížená",J116,0)</f>
        <v>0</v>
      </c>
      <c r="BG116" s="131">
        <f>IF(N116="zákl. přenesená",J116,0)</f>
        <v>0</v>
      </c>
      <c r="BH116" s="131">
        <f>IF(N116="sníž. přenesená",J116,0)</f>
        <v>0</v>
      </c>
      <c r="BI116" s="131">
        <f>IF(N116="nulová",J116,0)</f>
        <v>0</v>
      </c>
      <c r="BJ116" s="16" t="s">
        <v>21</v>
      </c>
      <c r="BK116" s="131">
        <f>ROUND(I116*H116,2)</f>
        <v>474.17</v>
      </c>
      <c r="BL116" s="16" t="s">
        <v>148</v>
      </c>
      <c r="BM116" s="130" t="s">
        <v>692</v>
      </c>
    </row>
    <row r="117" spans="1:65" s="13" customFormat="1" ht="20.399999999999999">
      <c r="B117" s="136"/>
      <c r="D117" s="132" t="s">
        <v>152</v>
      </c>
      <c r="E117" s="137" t="s">
        <v>3</v>
      </c>
      <c r="F117" s="138" t="s">
        <v>693</v>
      </c>
      <c r="H117" s="139">
        <v>3.6179999999999999</v>
      </c>
      <c r="L117" s="136"/>
      <c r="M117" s="140"/>
      <c r="N117" s="141"/>
      <c r="O117" s="141"/>
      <c r="P117" s="141"/>
      <c r="Q117" s="141"/>
      <c r="R117" s="141"/>
      <c r="S117" s="141"/>
      <c r="T117" s="142"/>
      <c r="AT117" s="137" t="s">
        <v>152</v>
      </c>
      <c r="AU117" s="137" t="s">
        <v>84</v>
      </c>
      <c r="AV117" s="13" t="s">
        <v>84</v>
      </c>
      <c r="AW117" s="13" t="s">
        <v>33</v>
      </c>
      <c r="AX117" s="13" t="s">
        <v>74</v>
      </c>
      <c r="AY117" s="137" t="s">
        <v>142</v>
      </c>
    </row>
    <row r="118" spans="1:65" s="13" customFormat="1">
      <c r="B118" s="136"/>
      <c r="D118" s="132" t="s">
        <v>152</v>
      </c>
      <c r="E118" s="137" t="s">
        <v>3</v>
      </c>
      <c r="F118" s="138" t="s">
        <v>694</v>
      </c>
      <c r="H118" s="139">
        <v>3.2543999999999995</v>
      </c>
      <c r="L118" s="136"/>
      <c r="M118" s="140"/>
      <c r="N118" s="141"/>
      <c r="O118" s="141"/>
      <c r="P118" s="141"/>
      <c r="Q118" s="141"/>
      <c r="R118" s="141"/>
      <c r="S118" s="141"/>
      <c r="T118" s="142"/>
      <c r="AT118" s="137" t="s">
        <v>152</v>
      </c>
      <c r="AU118" s="137" t="s">
        <v>84</v>
      </c>
      <c r="AV118" s="13" t="s">
        <v>84</v>
      </c>
      <c r="AW118" s="13" t="s">
        <v>33</v>
      </c>
      <c r="AX118" s="13" t="s">
        <v>74</v>
      </c>
      <c r="AY118" s="137" t="s">
        <v>142</v>
      </c>
    </row>
    <row r="119" spans="1:65" s="14" customFormat="1">
      <c r="B119" s="152"/>
      <c r="D119" s="132" t="s">
        <v>152</v>
      </c>
      <c r="E119" s="153" t="s">
        <v>3</v>
      </c>
      <c r="F119" s="154" t="s">
        <v>260</v>
      </c>
      <c r="H119" s="155">
        <v>6.872399999999999</v>
      </c>
      <c r="L119" s="152"/>
      <c r="M119" s="156"/>
      <c r="N119" s="157"/>
      <c r="O119" s="157"/>
      <c r="P119" s="157"/>
      <c r="Q119" s="157"/>
      <c r="R119" s="157"/>
      <c r="S119" s="157"/>
      <c r="T119" s="158"/>
      <c r="AT119" s="153" t="s">
        <v>152</v>
      </c>
      <c r="AU119" s="153" t="s">
        <v>84</v>
      </c>
      <c r="AV119" s="14" t="s">
        <v>148</v>
      </c>
      <c r="AW119" s="14" t="s">
        <v>4</v>
      </c>
      <c r="AX119" s="14" t="s">
        <v>21</v>
      </c>
      <c r="AY119" s="153" t="s">
        <v>142</v>
      </c>
    </row>
    <row r="120" spans="1:65" s="2" customFormat="1" ht="21.75" customHeight="1">
      <c r="A120" s="25"/>
      <c r="B120" s="119"/>
      <c r="C120" s="120" t="s">
        <v>202</v>
      </c>
      <c r="D120" s="120" t="s">
        <v>144</v>
      </c>
      <c r="E120" s="121" t="s">
        <v>695</v>
      </c>
      <c r="F120" s="122" t="s">
        <v>696</v>
      </c>
      <c r="G120" s="123" t="s">
        <v>182</v>
      </c>
      <c r="H120" s="124">
        <v>6.8719999999999999</v>
      </c>
      <c r="I120" s="125">
        <v>306</v>
      </c>
      <c r="J120" s="125">
        <f>ROUND(I120*H120,2)</f>
        <v>2102.83</v>
      </c>
      <c r="K120" s="122" t="s">
        <v>3</v>
      </c>
      <c r="L120" s="26"/>
      <c r="M120" s="126" t="s">
        <v>3</v>
      </c>
      <c r="N120" s="127" t="s">
        <v>45</v>
      </c>
      <c r="O120" s="128">
        <v>0</v>
      </c>
      <c r="P120" s="128">
        <f>O120*H120</f>
        <v>0</v>
      </c>
      <c r="Q120" s="128">
        <v>0</v>
      </c>
      <c r="R120" s="128">
        <f>Q120*H120</f>
        <v>0</v>
      </c>
      <c r="S120" s="128">
        <v>0</v>
      </c>
      <c r="T120" s="129">
        <f>S120*H120</f>
        <v>0</v>
      </c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R120" s="130" t="s">
        <v>148</v>
      </c>
      <c r="AT120" s="130" t="s">
        <v>144</v>
      </c>
      <c r="AU120" s="130" t="s">
        <v>84</v>
      </c>
      <c r="AY120" s="16" t="s">
        <v>142</v>
      </c>
      <c r="BE120" s="131">
        <f>IF(N120="základní",J120,0)</f>
        <v>2102.83</v>
      </c>
      <c r="BF120" s="131">
        <f>IF(N120="snížená",J120,0)</f>
        <v>0</v>
      </c>
      <c r="BG120" s="131">
        <f>IF(N120="zákl. přenesená",J120,0)</f>
        <v>0</v>
      </c>
      <c r="BH120" s="131">
        <f>IF(N120="sníž. přenesená",J120,0)</f>
        <v>0</v>
      </c>
      <c r="BI120" s="131">
        <f>IF(N120="nulová",J120,0)</f>
        <v>0</v>
      </c>
      <c r="BJ120" s="16" t="s">
        <v>21</v>
      </c>
      <c r="BK120" s="131">
        <f>ROUND(I120*H120,2)</f>
        <v>2102.83</v>
      </c>
      <c r="BL120" s="16" t="s">
        <v>148</v>
      </c>
      <c r="BM120" s="130" t="s">
        <v>697</v>
      </c>
    </row>
    <row r="121" spans="1:65" s="13" customFormat="1" ht="20.399999999999999">
      <c r="B121" s="136"/>
      <c r="D121" s="132" t="s">
        <v>152</v>
      </c>
      <c r="E121" s="137" t="s">
        <v>3</v>
      </c>
      <c r="F121" s="138" t="s">
        <v>698</v>
      </c>
      <c r="H121" s="139">
        <v>3.6179999999999999</v>
      </c>
      <c r="L121" s="136"/>
      <c r="M121" s="140"/>
      <c r="N121" s="141"/>
      <c r="O121" s="141"/>
      <c r="P121" s="141"/>
      <c r="Q121" s="141"/>
      <c r="R121" s="141"/>
      <c r="S121" s="141"/>
      <c r="T121" s="142"/>
      <c r="AT121" s="137" t="s">
        <v>152</v>
      </c>
      <c r="AU121" s="137" t="s">
        <v>84</v>
      </c>
      <c r="AV121" s="13" t="s">
        <v>84</v>
      </c>
      <c r="AW121" s="13" t="s">
        <v>33</v>
      </c>
      <c r="AX121" s="13" t="s">
        <v>74</v>
      </c>
      <c r="AY121" s="137" t="s">
        <v>142</v>
      </c>
    </row>
    <row r="122" spans="1:65" s="13" customFormat="1">
      <c r="B122" s="136"/>
      <c r="D122" s="132" t="s">
        <v>152</v>
      </c>
      <c r="E122" s="137" t="s">
        <v>3</v>
      </c>
      <c r="F122" s="138" t="s">
        <v>699</v>
      </c>
      <c r="H122" s="139">
        <v>3.2543999999999995</v>
      </c>
      <c r="L122" s="136"/>
      <c r="M122" s="140"/>
      <c r="N122" s="141"/>
      <c r="O122" s="141"/>
      <c r="P122" s="141"/>
      <c r="Q122" s="141"/>
      <c r="R122" s="141"/>
      <c r="S122" s="141"/>
      <c r="T122" s="142"/>
      <c r="AT122" s="137" t="s">
        <v>152</v>
      </c>
      <c r="AU122" s="137" t="s">
        <v>84</v>
      </c>
      <c r="AV122" s="13" t="s">
        <v>84</v>
      </c>
      <c r="AW122" s="13" t="s">
        <v>33</v>
      </c>
      <c r="AX122" s="13" t="s">
        <v>74</v>
      </c>
      <c r="AY122" s="137" t="s">
        <v>142</v>
      </c>
    </row>
    <row r="123" spans="1:65" s="14" customFormat="1">
      <c r="B123" s="152"/>
      <c r="D123" s="132" t="s">
        <v>152</v>
      </c>
      <c r="E123" s="153" t="s">
        <v>3</v>
      </c>
      <c r="F123" s="154" t="s">
        <v>260</v>
      </c>
      <c r="H123" s="155">
        <v>6.872399999999999</v>
      </c>
      <c r="L123" s="152"/>
      <c r="M123" s="156"/>
      <c r="N123" s="157"/>
      <c r="O123" s="157"/>
      <c r="P123" s="157"/>
      <c r="Q123" s="157"/>
      <c r="R123" s="157"/>
      <c r="S123" s="157"/>
      <c r="T123" s="158"/>
      <c r="AT123" s="153" t="s">
        <v>152</v>
      </c>
      <c r="AU123" s="153" t="s">
        <v>84</v>
      </c>
      <c r="AV123" s="14" t="s">
        <v>148</v>
      </c>
      <c r="AW123" s="14" t="s">
        <v>4</v>
      </c>
      <c r="AX123" s="14" t="s">
        <v>21</v>
      </c>
      <c r="AY123" s="153" t="s">
        <v>142</v>
      </c>
    </row>
    <row r="124" spans="1:65" s="2" customFormat="1" ht="16.5" customHeight="1">
      <c r="A124" s="25"/>
      <c r="B124" s="119"/>
      <c r="C124" s="143" t="s">
        <v>207</v>
      </c>
      <c r="D124" s="143" t="s">
        <v>195</v>
      </c>
      <c r="E124" s="144" t="s">
        <v>700</v>
      </c>
      <c r="F124" s="145" t="s">
        <v>701</v>
      </c>
      <c r="G124" s="146" t="s">
        <v>198</v>
      </c>
      <c r="H124" s="147">
        <v>13.744</v>
      </c>
      <c r="I124" s="148">
        <v>190</v>
      </c>
      <c r="J124" s="148">
        <f>ROUND(I124*H124,2)</f>
        <v>2611.36</v>
      </c>
      <c r="K124" s="145" t="s">
        <v>3</v>
      </c>
      <c r="L124" s="149"/>
      <c r="M124" s="150" t="s">
        <v>3</v>
      </c>
      <c r="N124" s="151" t="s">
        <v>45</v>
      </c>
      <c r="O124" s="128">
        <v>0</v>
      </c>
      <c r="P124" s="128">
        <f>O124*H124</f>
        <v>0</v>
      </c>
      <c r="Q124" s="128">
        <v>1</v>
      </c>
      <c r="R124" s="128">
        <f>Q124*H124</f>
        <v>13.744</v>
      </c>
      <c r="S124" s="128">
        <v>0</v>
      </c>
      <c r="T124" s="129">
        <f>S124*H124</f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30" t="s">
        <v>185</v>
      </c>
      <c r="AT124" s="130" t="s">
        <v>195</v>
      </c>
      <c r="AU124" s="130" t="s">
        <v>84</v>
      </c>
      <c r="AY124" s="16" t="s">
        <v>142</v>
      </c>
      <c r="BE124" s="131">
        <f>IF(N124="základní",J124,0)</f>
        <v>2611.36</v>
      </c>
      <c r="BF124" s="131">
        <f>IF(N124="snížená",J124,0)</f>
        <v>0</v>
      </c>
      <c r="BG124" s="131">
        <f>IF(N124="zákl. přenesená",J124,0)</f>
        <v>0</v>
      </c>
      <c r="BH124" s="131">
        <f>IF(N124="sníž. přenesená",J124,0)</f>
        <v>0</v>
      </c>
      <c r="BI124" s="131">
        <f>IF(N124="nulová",J124,0)</f>
        <v>0</v>
      </c>
      <c r="BJ124" s="16" t="s">
        <v>21</v>
      </c>
      <c r="BK124" s="131">
        <f>ROUND(I124*H124,2)</f>
        <v>2611.36</v>
      </c>
      <c r="BL124" s="16" t="s">
        <v>148</v>
      </c>
      <c r="BM124" s="130" t="s">
        <v>702</v>
      </c>
    </row>
    <row r="125" spans="1:65" s="13" customFormat="1">
      <c r="B125" s="136"/>
      <c r="D125" s="132" t="s">
        <v>152</v>
      </c>
      <c r="E125" s="137" t="s">
        <v>3</v>
      </c>
      <c r="F125" s="138" t="s">
        <v>703</v>
      </c>
      <c r="H125" s="139">
        <v>6.8719999999999999</v>
      </c>
      <c r="L125" s="136"/>
      <c r="M125" s="140"/>
      <c r="N125" s="141"/>
      <c r="O125" s="141"/>
      <c r="P125" s="141"/>
      <c r="Q125" s="141"/>
      <c r="R125" s="141"/>
      <c r="S125" s="141"/>
      <c r="T125" s="142"/>
      <c r="AT125" s="137" t="s">
        <v>152</v>
      </c>
      <c r="AU125" s="137" t="s">
        <v>84</v>
      </c>
      <c r="AV125" s="13" t="s">
        <v>84</v>
      </c>
      <c r="AW125" s="13" t="s">
        <v>33</v>
      </c>
      <c r="AX125" s="13" t="s">
        <v>74</v>
      </c>
      <c r="AY125" s="137" t="s">
        <v>142</v>
      </c>
    </row>
    <row r="126" spans="1:65" s="13" customFormat="1">
      <c r="B126" s="136"/>
      <c r="D126" s="132" t="s">
        <v>152</v>
      </c>
      <c r="E126" s="137" t="s">
        <v>3</v>
      </c>
      <c r="F126" s="138" t="s">
        <v>704</v>
      </c>
      <c r="H126" s="139">
        <v>13.744</v>
      </c>
      <c r="L126" s="136"/>
      <c r="M126" s="140"/>
      <c r="N126" s="141"/>
      <c r="O126" s="141"/>
      <c r="P126" s="141"/>
      <c r="Q126" s="141"/>
      <c r="R126" s="141"/>
      <c r="S126" s="141"/>
      <c r="T126" s="142"/>
      <c r="AT126" s="137" t="s">
        <v>152</v>
      </c>
      <c r="AU126" s="137" t="s">
        <v>84</v>
      </c>
      <c r="AV126" s="13" t="s">
        <v>84</v>
      </c>
      <c r="AW126" s="13" t="s">
        <v>33</v>
      </c>
      <c r="AX126" s="13" t="s">
        <v>21</v>
      </c>
      <c r="AY126" s="137" t="s">
        <v>142</v>
      </c>
    </row>
    <row r="127" spans="1:65" s="2" customFormat="1" ht="21.75" customHeight="1">
      <c r="A127" s="25"/>
      <c r="B127" s="119"/>
      <c r="C127" s="120" t="s">
        <v>213</v>
      </c>
      <c r="D127" s="120" t="s">
        <v>144</v>
      </c>
      <c r="E127" s="121" t="s">
        <v>705</v>
      </c>
      <c r="F127" s="122" t="s">
        <v>706</v>
      </c>
      <c r="G127" s="123" t="s">
        <v>182</v>
      </c>
      <c r="H127" s="124">
        <v>4</v>
      </c>
      <c r="I127" s="125">
        <v>490</v>
      </c>
      <c r="J127" s="125">
        <f>ROUND(I127*H127,2)</f>
        <v>1960</v>
      </c>
      <c r="K127" s="122" t="s">
        <v>3</v>
      </c>
      <c r="L127" s="26"/>
      <c r="M127" s="126" t="s">
        <v>3</v>
      </c>
      <c r="N127" s="127" t="s">
        <v>45</v>
      </c>
      <c r="O127" s="128">
        <v>0</v>
      </c>
      <c r="P127" s="128">
        <f>O127*H127</f>
        <v>0</v>
      </c>
      <c r="Q127" s="128">
        <v>0</v>
      </c>
      <c r="R127" s="128">
        <f>Q127*H127</f>
        <v>0</v>
      </c>
      <c r="S127" s="128">
        <v>0</v>
      </c>
      <c r="T127" s="129">
        <f>S127*H127</f>
        <v>0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30" t="s">
        <v>148</v>
      </c>
      <c r="AT127" s="130" t="s">
        <v>144</v>
      </c>
      <c r="AU127" s="130" t="s">
        <v>84</v>
      </c>
      <c r="AY127" s="16" t="s">
        <v>142</v>
      </c>
      <c r="BE127" s="131">
        <f>IF(N127="základní",J127,0)</f>
        <v>1960</v>
      </c>
      <c r="BF127" s="131">
        <f>IF(N127="snížená",J127,0)</f>
        <v>0</v>
      </c>
      <c r="BG127" s="131">
        <f>IF(N127="zákl. přenesená",J127,0)</f>
        <v>0</v>
      </c>
      <c r="BH127" s="131">
        <f>IF(N127="sníž. přenesená",J127,0)</f>
        <v>0</v>
      </c>
      <c r="BI127" s="131">
        <f>IF(N127="nulová",J127,0)</f>
        <v>0</v>
      </c>
      <c r="BJ127" s="16" t="s">
        <v>21</v>
      </c>
      <c r="BK127" s="131">
        <f>ROUND(I127*H127,2)</f>
        <v>1960</v>
      </c>
      <c r="BL127" s="16" t="s">
        <v>148</v>
      </c>
      <c r="BM127" s="130" t="s">
        <v>707</v>
      </c>
    </row>
    <row r="128" spans="1:65" s="2" customFormat="1" ht="16.5" customHeight="1">
      <c r="A128" s="25"/>
      <c r="B128" s="119"/>
      <c r="C128" s="120" t="s">
        <v>218</v>
      </c>
      <c r="D128" s="120" t="s">
        <v>144</v>
      </c>
      <c r="E128" s="121" t="s">
        <v>233</v>
      </c>
      <c r="F128" s="122" t="s">
        <v>708</v>
      </c>
      <c r="G128" s="123" t="s">
        <v>156</v>
      </c>
      <c r="H128" s="124">
        <v>420</v>
      </c>
      <c r="I128" s="125">
        <v>9</v>
      </c>
      <c r="J128" s="125">
        <f>ROUND(I128*H128,2)</f>
        <v>3780</v>
      </c>
      <c r="K128" s="122" t="s">
        <v>3</v>
      </c>
      <c r="L128" s="26"/>
      <c r="M128" s="126" t="s">
        <v>3</v>
      </c>
      <c r="N128" s="127" t="s">
        <v>45</v>
      </c>
      <c r="O128" s="128">
        <v>0</v>
      </c>
      <c r="P128" s="128">
        <f>O128*H128</f>
        <v>0</v>
      </c>
      <c r="Q128" s="128">
        <v>0</v>
      </c>
      <c r="R128" s="128">
        <f>Q128*H128</f>
        <v>0</v>
      </c>
      <c r="S128" s="128">
        <v>0</v>
      </c>
      <c r="T128" s="129">
        <f>S128*H128</f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30" t="s">
        <v>148</v>
      </c>
      <c r="AT128" s="130" t="s">
        <v>144</v>
      </c>
      <c r="AU128" s="130" t="s">
        <v>84</v>
      </c>
      <c r="AY128" s="16" t="s">
        <v>142</v>
      </c>
      <c r="BE128" s="131">
        <f>IF(N128="základní",J128,0)</f>
        <v>3780</v>
      </c>
      <c r="BF128" s="131">
        <f>IF(N128="snížená",J128,0)</f>
        <v>0</v>
      </c>
      <c r="BG128" s="131">
        <f>IF(N128="zákl. přenesená",J128,0)</f>
        <v>0</v>
      </c>
      <c r="BH128" s="131">
        <f>IF(N128="sníž. přenesená",J128,0)</f>
        <v>0</v>
      </c>
      <c r="BI128" s="131">
        <f>IF(N128="nulová",J128,0)</f>
        <v>0</v>
      </c>
      <c r="BJ128" s="16" t="s">
        <v>21</v>
      </c>
      <c r="BK128" s="131">
        <f>ROUND(I128*H128,2)</f>
        <v>3780</v>
      </c>
      <c r="BL128" s="16" t="s">
        <v>148</v>
      </c>
      <c r="BM128" s="130" t="s">
        <v>709</v>
      </c>
    </row>
    <row r="129" spans="1:65" s="13" customFormat="1">
      <c r="B129" s="136"/>
      <c r="D129" s="132" t="s">
        <v>152</v>
      </c>
      <c r="E129" s="137" t="s">
        <v>3</v>
      </c>
      <c r="F129" s="138" t="s">
        <v>710</v>
      </c>
      <c r="H129" s="139">
        <v>420</v>
      </c>
      <c r="L129" s="136"/>
      <c r="M129" s="140"/>
      <c r="N129" s="141"/>
      <c r="O129" s="141"/>
      <c r="P129" s="141"/>
      <c r="Q129" s="141"/>
      <c r="R129" s="141"/>
      <c r="S129" s="141"/>
      <c r="T129" s="142"/>
      <c r="AT129" s="137" t="s">
        <v>152</v>
      </c>
      <c r="AU129" s="137" t="s">
        <v>84</v>
      </c>
      <c r="AV129" s="13" t="s">
        <v>84</v>
      </c>
      <c r="AW129" s="13" t="s">
        <v>33</v>
      </c>
      <c r="AX129" s="13" t="s">
        <v>21</v>
      </c>
      <c r="AY129" s="137" t="s">
        <v>142</v>
      </c>
    </row>
    <row r="130" spans="1:65" s="2" customFormat="1" ht="16.5" customHeight="1">
      <c r="A130" s="25"/>
      <c r="B130" s="119"/>
      <c r="C130" s="143" t="s">
        <v>9</v>
      </c>
      <c r="D130" s="143" t="s">
        <v>195</v>
      </c>
      <c r="E130" s="144" t="s">
        <v>711</v>
      </c>
      <c r="F130" s="145" t="s">
        <v>712</v>
      </c>
      <c r="G130" s="146" t="s">
        <v>240</v>
      </c>
      <c r="H130" s="147">
        <v>8.4</v>
      </c>
      <c r="I130" s="148">
        <v>90</v>
      </c>
      <c r="J130" s="148">
        <f>ROUND(I130*H130,2)</f>
        <v>756</v>
      </c>
      <c r="K130" s="145" t="s">
        <v>3</v>
      </c>
      <c r="L130" s="149"/>
      <c r="M130" s="150" t="s">
        <v>3</v>
      </c>
      <c r="N130" s="151" t="s">
        <v>45</v>
      </c>
      <c r="O130" s="128">
        <v>0</v>
      </c>
      <c r="P130" s="128">
        <f>O130*H130</f>
        <v>0</v>
      </c>
      <c r="Q130" s="128">
        <v>1E-3</v>
      </c>
      <c r="R130" s="128">
        <f>Q130*H130</f>
        <v>8.4000000000000012E-3</v>
      </c>
      <c r="S130" s="128">
        <v>0</v>
      </c>
      <c r="T130" s="129">
        <f>S130*H130</f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R130" s="130" t="s">
        <v>185</v>
      </c>
      <c r="AT130" s="130" t="s">
        <v>195</v>
      </c>
      <c r="AU130" s="130" t="s">
        <v>84</v>
      </c>
      <c r="AY130" s="16" t="s">
        <v>142</v>
      </c>
      <c r="BE130" s="131">
        <f>IF(N130="základní",J130,0)</f>
        <v>756</v>
      </c>
      <c r="BF130" s="131">
        <f>IF(N130="snížená",J130,0)</f>
        <v>0</v>
      </c>
      <c r="BG130" s="131">
        <f>IF(N130="zákl. přenesená",J130,0)</f>
        <v>0</v>
      </c>
      <c r="BH130" s="131">
        <f>IF(N130="sníž. přenesená",J130,0)</f>
        <v>0</v>
      </c>
      <c r="BI130" s="131">
        <f>IF(N130="nulová",J130,0)</f>
        <v>0</v>
      </c>
      <c r="BJ130" s="16" t="s">
        <v>21</v>
      </c>
      <c r="BK130" s="131">
        <f>ROUND(I130*H130,2)</f>
        <v>756</v>
      </c>
      <c r="BL130" s="16" t="s">
        <v>148</v>
      </c>
      <c r="BM130" s="130" t="s">
        <v>713</v>
      </c>
    </row>
    <row r="131" spans="1:65" s="13" customFormat="1">
      <c r="B131" s="136"/>
      <c r="D131" s="132" t="s">
        <v>152</v>
      </c>
      <c r="E131" s="137" t="s">
        <v>3</v>
      </c>
      <c r="F131" s="138" t="s">
        <v>710</v>
      </c>
      <c r="H131" s="139">
        <v>420</v>
      </c>
      <c r="L131" s="136"/>
      <c r="M131" s="140"/>
      <c r="N131" s="141"/>
      <c r="O131" s="141"/>
      <c r="P131" s="141"/>
      <c r="Q131" s="141"/>
      <c r="R131" s="141"/>
      <c r="S131" s="141"/>
      <c r="T131" s="142"/>
      <c r="AT131" s="137" t="s">
        <v>152</v>
      </c>
      <c r="AU131" s="137" t="s">
        <v>84</v>
      </c>
      <c r="AV131" s="13" t="s">
        <v>84</v>
      </c>
      <c r="AW131" s="13" t="s">
        <v>33</v>
      </c>
      <c r="AX131" s="13" t="s">
        <v>74</v>
      </c>
      <c r="AY131" s="137" t="s">
        <v>142</v>
      </c>
    </row>
    <row r="132" spans="1:65" s="13" customFormat="1">
      <c r="B132" s="136"/>
      <c r="D132" s="132" t="s">
        <v>152</v>
      </c>
      <c r="E132" s="137" t="s">
        <v>3</v>
      </c>
      <c r="F132" s="138" t="s">
        <v>714</v>
      </c>
      <c r="H132" s="139">
        <v>8.4</v>
      </c>
      <c r="L132" s="136"/>
      <c r="M132" s="140"/>
      <c r="N132" s="141"/>
      <c r="O132" s="141"/>
      <c r="P132" s="141"/>
      <c r="Q132" s="141"/>
      <c r="R132" s="141"/>
      <c r="S132" s="141"/>
      <c r="T132" s="142"/>
      <c r="AT132" s="137" t="s">
        <v>152</v>
      </c>
      <c r="AU132" s="137" t="s">
        <v>84</v>
      </c>
      <c r="AV132" s="13" t="s">
        <v>84</v>
      </c>
      <c r="AW132" s="13" t="s">
        <v>33</v>
      </c>
      <c r="AX132" s="13" t="s">
        <v>21</v>
      </c>
      <c r="AY132" s="137" t="s">
        <v>142</v>
      </c>
    </row>
    <row r="133" spans="1:65" s="2" customFormat="1" ht="21.75" customHeight="1">
      <c r="A133" s="25"/>
      <c r="B133" s="119"/>
      <c r="C133" s="120" t="s">
        <v>227</v>
      </c>
      <c r="D133" s="120" t="s">
        <v>144</v>
      </c>
      <c r="E133" s="121" t="s">
        <v>715</v>
      </c>
      <c r="F133" s="122" t="s">
        <v>716</v>
      </c>
      <c r="G133" s="123" t="s">
        <v>156</v>
      </c>
      <c r="H133" s="124">
        <v>61.185000000000002</v>
      </c>
      <c r="I133" s="125">
        <v>9</v>
      </c>
      <c r="J133" s="125">
        <f>ROUND(I133*H133,2)</f>
        <v>550.66999999999996</v>
      </c>
      <c r="K133" s="122" t="s">
        <v>3</v>
      </c>
      <c r="L133" s="26"/>
      <c r="M133" s="126" t="s">
        <v>3</v>
      </c>
      <c r="N133" s="127" t="s">
        <v>45</v>
      </c>
      <c r="O133" s="128">
        <v>0</v>
      </c>
      <c r="P133" s="128">
        <f>O133*H133</f>
        <v>0</v>
      </c>
      <c r="Q133" s="128">
        <v>0</v>
      </c>
      <c r="R133" s="128">
        <f>Q133*H133</f>
        <v>0</v>
      </c>
      <c r="S133" s="128">
        <v>0</v>
      </c>
      <c r="T133" s="129">
        <f>S133*H133</f>
        <v>0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30" t="s">
        <v>148</v>
      </c>
      <c r="AT133" s="130" t="s">
        <v>144</v>
      </c>
      <c r="AU133" s="130" t="s">
        <v>84</v>
      </c>
      <c r="AY133" s="16" t="s">
        <v>142</v>
      </c>
      <c r="BE133" s="131">
        <f>IF(N133="základní",J133,0)</f>
        <v>550.66999999999996</v>
      </c>
      <c r="BF133" s="131">
        <f>IF(N133="snížená",J133,0)</f>
        <v>0</v>
      </c>
      <c r="BG133" s="131">
        <f>IF(N133="zákl. přenesená",J133,0)</f>
        <v>0</v>
      </c>
      <c r="BH133" s="131">
        <f>IF(N133="sníž. přenesená",J133,0)</f>
        <v>0</v>
      </c>
      <c r="BI133" s="131">
        <f>IF(N133="nulová",J133,0)</f>
        <v>0</v>
      </c>
      <c r="BJ133" s="16" t="s">
        <v>21</v>
      </c>
      <c r="BK133" s="131">
        <f>ROUND(I133*H133,2)</f>
        <v>550.66999999999996</v>
      </c>
      <c r="BL133" s="16" t="s">
        <v>148</v>
      </c>
      <c r="BM133" s="130" t="s">
        <v>717</v>
      </c>
    </row>
    <row r="134" spans="1:65" s="13" customFormat="1">
      <c r="B134" s="136"/>
      <c r="D134" s="132" t="s">
        <v>152</v>
      </c>
      <c r="E134" s="137" t="s">
        <v>3</v>
      </c>
      <c r="F134" s="138" t="s">
        <v>718</v>
      </c>
      <c r="H134" s="139">
        <v>32.549999999999997</v>
      </c>
      <c r="L134" s="136"/>
      <c r="M134" s="140"/>
      <c r="N134" s="141"/>
      <c r="O134" s="141"/>
      <c r="P134" s="141"/>
      <c r="Q134" s="141"/>
      <c r="R134" s="141"/>
      <c r="S134" s="141"/>
      <c r="T134" s="142"/>
      <c r="AT134" s="137" t="s">
        <v>152</v>
      </c>
      <c r="AU134" s="137" t="s">
        <v>84</v>
      </c>
      <c r="AV134" s="13" t="s">
        <v>84</v>
      </c>
      <c r="AW134" s="13" t="s">
        <v>33</v>
      </c>
      <c r="AX134" s="13" t="s">
        <v>74</v>
      </c>
      <c r="AY134" s="137" t="s">
        <v>142</v>
      </c>
    </row>
    <row r="135" spans="1:65" s="13" customFormat="1">
      <c r="B135" s="136"/>
      <c r="D135" s="132" t="s">
        <v>152</v>
      </c>
      <c r="E135" s="137" t="s">
        <v>3</v>
      </c>
      <c r="F135" s="138" t="s">
        <v>719</v>
      </c>
      <c r="H135" s="139">
        <v>15.075000000000001</v>
      </c>
      <c r="L135" s="136"/>
      <c r="M135" s="140"/>
      <c r="N135" s="141"/>
      <c r="O135" s="141"/>
      <c r="P135" s="141"/>
      <c r="Q135" s="141"/>
      <c r="R135" s="141"/>
      <c r="S135" s="141"/>
      <c r="T135" s="142"/>
      <c r="AT135" s="137" t="s">
        <v>152</v>
      </c>
      <c r="AU135" s="137" t="s">
        <v>84</v>
      </c>
      <c r="AV135" s="13" t="s">
        <v>84</v>
      </c>
      <c r="AW135" s="13" t="s">
        <v>33</v>
      </c>
      <c r="AX135" s="13" t="s">
        <v>74</v>
      </c>
      <c r="AY135" s="137" t="s">
        <v>142</v>
      </c>
    </row>
    <row r="136" spans="1:65" s="13" customFormat="1">
      <c r="B136" s="136"/>
      <c r="D136" s="132" t="s">
        <v>152</v>
      </c>
      <c r="E136" s="137" t="s">
        <v>3</v>
      </c>
      <c r="F136" s="138" t="s">
        <v>720</v>
      </c>
      <c r="H136" s="139">
        <v>13.559999999999999</v>
      </c>
      <c r="L136" s="136"/>
      <c r="M136" s="140"/>
      <c r="N136" s="141"/>
      <c r="O136" s="141"/>
      <c r="P136" s="141"/>
      <c r="Q136" s="141"/>
      <c r="R136" s="141"/>
      <c r="S136" s="141"/>
      <c r="T136" s="142"/>
      <c r="AT136" s="137" t="s">
        <v>152</v>
      </c>
      <c r="AU136" s="137" t="s">
        <v>84</v>
      </c>
      <c r="AV136" s="13" t="s">
        <v>84</v>
      </c>
      <c r="AW136" s="13" t="s">
        <v>33</v>
      </c>
      <c r="AX136" s="13" t="s">
        <v>74</v>
      </c>
      <c r="AY136" s="137" t="s">
        <v>142</v>
      </c>
    </row>
    <row r="137" spans="1:65" s="14" customFormat="1">
      <c r="B137" s="152"/>
      <c r="D137" s="132" t="s">
        <v>152</v>
      </c>
      <c r="E137" s="153" t="s">
        <v>3</v>
      </c>
      <c r="F137" s="154" t="s">
        <v>260</v>
      </c>
      <c r="H137" s="155">
        <v>61.185000000000002</v>
      </c>
      <c r="L137" s="152"/>
      <c r="M137" s="156"/>
      <c r="N137" s="157"/>
      <c r="O137" s="157"/>
      <c r="P137" s="157"/>
      <c r="Q137" s="157"/>
      <c r="R137" s="157"/>
      <c r="S137" s="157"/>
      <c r="T137" s="158"/>
      <c r="AT137" s="153" t="s">
        <v>152</v>
      </c>
      <c r="AU137" s="153" t="s">
        <v>84</v>
      </c>
      <c r="AV137" s="14" t="s">
        <v>148</v>
      </c>
      <c r="AW137" s="14" t="s">
        <v>4</v>
      </c>
      <c r="AX137" s="14" t="s">
        <v>21</v>
      </c>
      <c r="AY137" s="153" t="s">
        <v>142</v>
      </c>
    </row>
    <row r="138" spans="1:65" s="12" customFormat="1" ht="22.8" customHeight="1">
      <c r="B138" s="107"/>
      <c r="D138" s="108" t="s">
        <v>73</v>
      </c>
      <c r="E138" s="117" t="s">
        <v>84</v>
      </c>
      <c r="F138" s="117" t="s">
        <v>332</v>
      </c>
      <c r="J138" s="118">
        <f>BK138</f>
        <v>746.53</v>
      </c>
      <c r="L138" s="107"/>
      <c r="M138" s="111"/>
      <c r="N138" s="112"/>
      <c r="O138" s="112"/>
      <c r="P138" s="113">
        <f>SUM(P139:P143)</f>
        <v>0</v>
      </c>
      <c r="Q138" s="112"/>
      <c r="R138" s="113">
        <f>SUM(R139:R143)</f>
        <v>2.0716102800000002</v>
      </c>
      <c r="S138" s="112"/>
      <c r="T138" s="114">
        <f>SUM(T139:T143)</f>
        <v>0</v>
      </c>
      <c r="AR138" s="108" t="s">
        <v>21</v>
      </c>
      <c r="AT138" s="115" t="s">
        <v>73</v>
      </c>
      <c r="AU138" s="115" t="s">
        <v>21</v>
      </c>
      <c r="AY138" s="108" t="s">
        <v>142</v>
      </c>
      <c r="BK138" s="116">
        <f>SUM(BK139:BK143)</f>
        <v>746.53</v>
      </c>
    </row>
    <row r="139" spans="1:65" s="2" customFormat="1" ht="21.75" customHeight="1">
      <c r="A139" s="25"/>
      <c r="B139" s="119"/>
      <c r="C139" s="120" t="s">
        <v>232</v>
      </c>
      <c r="D139" s="120" t="s">
        <v>144</v>
      </c>
      <c r="E139" s="121" t="s">
        <v>721</v>
      </c>
      <c r="F139" s="122" t="s">
        <v>722</v>
      </c>
      <c r="G139" s="123" t="s">
        <v>182</v>
      </c>
      <c r="H139" s="124">
        <v>1.0680000000000001</v>
      </c>
      <c r="I139" s="125">
        <v>699</v>
      </c>
      <c r="J139" s="125">
        <f>ROUND(I139*H139,2)</f>
        <v>746.53</v>
      </c>
      <c r="K139" s="122" t="s">
        <v>3</v>
      </c>
      <c r="L139" s="26"/>
      <c r="M139" s="126" t="s">
        <v>3</v>
      </c>
      <c r="N139" s="127" t="s">
        <v>45</v>
      </c>
      <c r="O139" s="128">
        <v>0</v>
      </c>
      <c r="P139" s="128">
        <f>O139*H139</f>
        <v>0</v>
      </c>
      <c r="Q139" s="128">
        <v>1.93971</v>
      </c>
      <c r="R139" s="128">
        <f>Q139*H139</f>
        <v>2.0716102800000002</v>
      </c>
      <c r="S139" s="128">
        <v>0</v>
      </c>
      <c r="T139" s="129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30" t="s">
        <v>148</v>
      </c>
      <c r="AT139" s="130" t="s">
        <v>144</v>
      </c>
      <c r="AU139" s="130" t="s">
        <v>84</v>
      </c>
      <c r="AY139" s="16" t="s">
        <v>142</v>
      </c>
      <c r="BE139" s="131">
        <f>IF(N139="základní",J139,0)</f>
        <v>746.53</v>
      </c>
      <c r="BF139" s="131">
        <f>IF(N139="snížená",J139,0)</f>
        <v>0</v>
      </c>
      <c r="BG139" s="131">
        <f>IF(N139="zákl. přenesená",J139,0)</f>
        <v>0</v>
      </c>
      <c r="BH139" s="131">
        <f>IF(N139="sníž. přenesená",J139,0)</f>
        <v>0</v>
      </c>
      <c r="BI139" s="131">
        <f>IF(N139="nulová",J139,0)</f>
        <v>0</v>
      </c>
      <c r="BJ139" s="16" t="s">
        <v>21</v>
      </c>
      <c r="BK139" s="131">
        <f>ROUND(I139*H139,2)</f>
        <v>746.53</v>
      </c>
      <c r="BL139" s="16" t="s">
        <v>148</v>
      </c>
      <c r="BM139" s="130" t="s">
        <v>723</v>
      </c>
    </row>
    <row r="140" spans="1:65" s="13" customFormat="1" ht="30.6">
      <c r="B140" s="136"/>
      <c r="D140" s="132" t="s">
        <v>152</v>
      </c>
      <c r="E140" s="137" t="s">
        <v>3</v>
      </c>
      <c r="F140" s="138" t="s">
        <v>724</v>
      </c>
      <c r="H140" s="139">
        <v>0.42081250000000003</v>
      </c>
      <c r="L140" s="136"/>
      <c r="M140" s="140"/>
      <c r="N140" s="141"/>
      <c r="O140" s="141"/>
      <c r="P140" s="141"/>
      <c r="Q140" s="141"/>
      <c r="R140" s="141"/>
      <c r="S140" s="141"/>
      <c r="T140" s="142"/>
      <c r="AT140" s="137" t="s">
        <v>152</v>
      </c>
      <c r="AU140" s="137" t="s">
        <v>84</v>
      </c>
      <c r="AV140" s="13" t="s">
        <v>84</v>
      </c>
      <c r="AW140" s="13" t="s">
        <v>33</v>
      </c>
      <c r="AX140" s="13" t="s">
        <v>74</v>
      </c>
      <c r="AY140" s="137" t="s">
        <v>142</v>
      </c>
    </row>
    <row r="141" spans="1:65" s="13" customFormat="1" ht="20.399999999999999">
      <c r="B141" s="136"/>
      <c r="D141" s="132" t="s">
        <v>152</v>
      </c>
      <c r="E141" s="137" t="s">
        <v>3</v>
      </c>
      <c r="F141" s="138" t="s">
        <v>725</v>
      </c>
      <c r="H141" s="139">
        <v>0.31691999999999998</v>
      </c>
      <c r="L141" s="136"/>
      <c r="M141" s="140"/>
      <c r="N141" s="141"/>
      <c r="O141" s="141"/>
      <c r="P141" s="141"/>
      <c r="Q141" s="141"/>
      <c r="R141" s="141"/>
      <c r="S141" s="141"/>
      <c r="T141" s="142"/>
      <c r="AT141" s="137" t="s">
        <v>152</v>
      </c>
      <c r="AU141" s="137" t="s">
        <v>84</v>
      </c>
      <c r="AV141" s="13" t="s">
        <v>84</v>
      </c>
      <c r="AW141" s="13" t="s">
        <v>33</v>
      </c>
      <c r="AX141" s="13" t="s">
        <v>74</v>
      </c>
      <c r="AY141" s="137" t="s">
        <v>142</v>
      </c>
    </row>
    <row r="142" spans="1:65" s="13" customFormat="1">
      <c r="B142" s="136"/>
      <c r="D142" s="132" t="s">
        <v>152</v>
      </c>
      <c r="E142" s="137" t="s">
        <v>3</v>
      </c>
      <c r="F142" s="138" t="s">
        <v>726</v>
      </c>
      <c r="H142" s="139">
        <v>0.33059999999999995</v>
      </c>
      <c r="L142" s="136"/>
      <c r="M142" s="140"/>
      <c r="N142" s="141"/>
      <c r="O142" s="141"/>
      <c r="P142" s="141"/>
      <c r="Q142" s="141"/>
      <c r="R142" s="141"/>
      <c r="S142" s="141"/>
      <c r="T142" s="142"/>
      <c r="AT142" s="137" t="s">
        <v>152</v>
      </c>
      <c r="AU142" s="137" t="s">
        <v>84</v>
      </c>
      <c r="AV142" s="13" t="s">
        <v>84</v>
      </c>
      <c r="AW142" s="13" t="s">
        <v>33</v>
      </c>
      <c r="AX142" s="13" t="s">
        <v>74</v>
      </c>
      <c r="AY142" s="137" t="s">
        <v>142</v>
      </c>
    </row>
    <row r="143" spans="1:65" s="14" customFormat="1">
      <c r="B143" s="152"/>
      <c r="D143" s="132" t="s">
        <v>152</v>
      </c>
      <c r="E143" s="153" t="s">
        <v>3</v>
      </c>
      <c r="F143" s="154" t="s">
        <v>260</v>
      </c>
      <c r="H143" s="155">
        <v>1.0683324999999999</v>
      </c>
      <c r="L143" s="152"/>
      <c r="M143" s="156"/>
      <c r="N143" s="157"/>
      <c r="O143" s="157"/>
      <c r="P143" s="157"/>
      <c r="Q143" s="157"/>
      <c r="R143" s="157"/>
      <c r="S143" s="157"/>
      <c r="T143" s="158"/>
      <c r="AT143" s="153" t="s">
        <v>152</v>
      </c>
      <c r="AU143" s="153" t="s">
        <v>84</v>
      </c>
      <c r="AV143" s="14" t="s">
        <v>148</v>
      </c>
      <c r="AW143" s="14" t="s">
        <v>4</v>
      </c>
      <c r="AX143" s="14" t="s">
        <v>21</v>
      </c>
      <c r="AY143" s="153" t="s">
        <v>142</v>
      </c>
    </row>
    <row r="144" spans="1:65" s="12" customFormat="1" ht="22.8" customHeight="1">
      <c r="B144" s="107"/>
      <c r="D144" s="108" t="s">
        <v>73</v>
      </c>
      <c r="E144" s="117" t="s">
        <v>148</v>
      </c>
      <c r="F144" s="117" t="s">
        <v>247</v>
      </c>
      <c r="J144" s="118">
        <f>BK144</f>
        <v>58446.04</v>
      </c>
      <c r="L144" s="107"/>
      <c r="M144" s="111"/>
      <c r="N144" s="112"/>
      <c r="O144" s="112"/>
      <c r="P144" s="113">
        <f>SUM(P145:P157)</f>
        <v>0</v>
      </c>
      <c r="Q144" s="112"/>
      <c r="R144" s="113">
        <f>SUM(R145:R157)</f>
        <v>37.619568719999997</v>
      </c>
      <c r="S144" s="112"/>
      <c r="T144" s="114">
        <f>SUM(T145:T157)</f>
        <v>0</v>
      </c>
      <c r="AR144" s="108" t="s">
        <v>21</v>
      </c>
      <c r="AT144" s="115" t="s">
        <v>73</v>
      </c>
      <c r="AU144" s="115" t="s">
        <v>21</v>
      </c>
      <c r="AY144" s="108" t="s">
        <v>142</v>
      </c>
      <c r="BK144" s="116">
        <f>SUM(BK145:BK157)</f>
        <v>58446.04</v>
      </c>
    </row>
    <row r="145" spans="1:65" s="2" customFormat="1" ht="16.5" customHeight="1">
      <c r="A145" s="25"/>
      <c r="B145" s="119"/>
      <c r="C145" s="120" t="s">
        <v>237</v>
      </c>
      <c r="D145" s="120" t="s">
        <v>144</v>
      </c>
      <c r="E145" s="121" t="s">
        <v>727</v>
      </c>
      <c r="F145" s="122" t="s">
        <v>728</v>
      </c>
      <c r="G145" s="123" t="s">
        <v>182</v>
      </c>
      <c r="H145" s="124">
        <v>2.6920000000000002</v>
      </c>
      <c r="I145" s="125">
        <v>720</v>
      </c>
      <c r="J145" s="125">
        <f>ROUND(I145*H145,2)</f>
        <v>1938.24</v>
      </c>
      <c r="K145" s="122" t="s">
        <v>3</v>
      </c>
      <c r="L145" s="26"/>
      <c r="M145" s="126" t="s">
        <v>3</v>
      </c>
      <c r="N145" s="127" t="s">
        <v>45</v>
      </c>
      <c r="O145" s="128">
        <v>0</v>
      </c>
      <c r="P145" s="128">
        <f>O145*H145</f>
        <v>0</v>
      </c>
      <c r="Q145" s="128">
        <v>1.7034</v>
      </c>
      <c r="R145" s="128">
        <f>Q145*H145</f>
        <v>4.5855528000000003</v>
      </c>
      <c r="S145" s="128">
        <v>0</v>
      </c>
      <c r="T145" s="129">
        <f>S145*H145</f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30" t="s">
        <v>148</v>
      </c>
      <c r="AT145" s="130" t="s">
        <v>144</v>
      </c>
      <c r="AU145" s="130" t="s">
        <v>84</v>
      </c>
      <c r="AY145" s="16" t="s">
        <v>142</v>
      </c>
      <c r="BE145" s="131">
        <f>IF(N145="základní",J145,0)</f>
        <v>1938.24</v>
      </c>
      <c r="BF145" s="131">
        <f>IF(N145="snížená",J145,0)</f>
        <v>0</v>
      </c>
      <c r="BG145" s="131">
        <f>IF(N145="zákl. přenesená",J145,0)</f>
        <v>0</v>
      </c>
      <c r="BH145" s="131">
        <f>IF(N145="sníž. přenesená",J145,0)</f>
        <v>0</v>
      </c>
      <c r="BI145" s="131">
        <f>IF(N145="nulová",J145,0)</f>
        <v>0</v>
      </c>
      <c r="BJ145" s="16" t="s">
        <v>21</v>
      </c>
      <c r="BK145" s="131">
        <f>ROUND(I145*H145,2)</f>
        <v>1938.24</v>
      </c>
      <c r="BL145" s="16" t="s">
        <v>148</v>
      </c>
      <c r="BM145" s="130" t="s">
        <v>729</v>
      </c>
    </row>
    <row r="146" spans="1:65" s="13" customFormat="1" ht="20.399999999999999">
      <c r="B146" s="136"/>
      <c r="D146" s="132" t="s">
        <v>152</v>
      </c>
      <c r="E146" s="137" t="s">
        <v>3</v>
      </c>
      <c r="F146" s="138" t="s">
        <v>730</v>
      </c>
      <c r="H146" s="139">
        <v>1.4170500000000001</v>
      </c>
      <c r="L146" s="136"/>
      <c r="M146" s="140"/>
      <c r="N146" s="141"/>
      <c r="O146" s="141"/>
      <c r="P146" s="141"/>
      <c r="Q146" s="141"/>
      <c r="R146" s="141"/>
      <c r="S146" s="141"/>
      <c r="T146" s="142"/>
      <c r="AT146" s="137" t="s">
        <v>152</v>
      </c>
      <c r="AU146" s="137" t="s">
        <v>84</v>
      </c>
      <c r="AV146" s="13" t="s">
        <v>84</v>
      </c>
      <c r="AW146" s="13" t="s">
        <v>33</v>
      </c>
      <c r="AX146" s="13" t="s">
        <v>74</v>
      </c>
      <c r="AY146" s="137" t="s">
        <v>142</v>
      </c>
    </row>
    <row r="147" spans="1:65" s="13" customFormat="1">
      <c r="B147" s="136"/>
      <c r="D147" s="132" t="s">
        <v>152</v>
      </c>
      <c r="E147" s="137" t="s">
        <v>3</v>
      </c>
      <c r="F147" s="138" t="s">
        <v>731</v>
      </c>
      <c r="H147" s="139">
        <v>1.2746399999999998</v>
      </c>
      <c r="L147" s="136"/>
      <c r="M147" s="140"/>
      <c r="N147" s="141"/>
      <c r="O147" s="141"/>
      <c r="P147" s="141"/>
      <c r="Q147" s="141"/>
      <c r="R147" s="141"/>
      <c r="S147" s="141"/>
      <c r="T147" s="142"/>
      <c r="AT147" s="137" t="s">
        <v>152</v>
      </c>
      <c r="AU147" s="137" t="s">
        <v>84</v>
      </c>
      <c r="AV147" s="13" t="s">
        <v>84</v>
      </c>
      <c r="AW147" s="13" t="s">
        <v>33</v>
      </c>
      <c r="AX147" s="13" t="s">
        <v>74</v>
      </c>
      <c r="AY147" s="137" t="s">
        <v>142</v>
      </c>
    </row>
    <row r="148" spans="1:65" s="14" customFormat="1">
      <c r="B148" s="152"/>
      <c r="D148" s="132" t="s">
        <v>152</v>
      </c>
      <c r="E148" s="153" t="s">
        <v>3</v>
      </c>
      <c r="F148" s="154" t="s">
        <v>260</v>
      </c>
      <c r="H148" s="155">
        <v>2.6916899999999999</v>
      </c>
      <c r="L148" s="152"/>
      <c r="M148" s="156"/>
      <c r="N148" s="157"/>
      <c r="O148" s="157"/>
      <c r="P148" s="157"/>
      <c r="Q148" s="157"/>
      <c r="R148" s="157"/>
      <c r="S148" s="157"/>
      <c r="T148" s="158"/>
      <c r="AT148" s="153" t="s">
        <v>152</v>
      </c>
      <c r="AU148" s="153" t="s">
        <v>84</v>
      </c>
      <c r="AV148" s="14" t="s">
        <v>148</v>
      </c>
      <c r="AW148" s="14" t="s">
        <v>4</v>
      </c>
      <c r="AX148" s="14" t="s">
        <v>21</v>
      </c>
      <c r="AY148" s="153" t="s">
        <v>142</v>
      </c>
    </row>
    <row r="149" spans="1:65" s="2" customFormat="1" ht="33" customHeight="1">
      <c r="A149" s="25"/>
      <c r="B149" s="119"/>
      <c r="C149" s="120" t="s">
        <v>242</v>
      </c>
      <c r="D149" s="120" t="s">
        <v>144</v>
      </c>
      <c r="E149" s="121" t="s">
        <v>732</v>
      </c>
      <c r="F149" s="122" t="s">
        <v>733</v>
      </c>
      <c r="G149" s="123" t="s">
        <v>251</v>
      </c>
      <c r="H149" s="124">
        <v>93</v>
      </c>
      <c r="I149" s="125">
        <v>150</v>
      </c>
      <c r="J149" s="125">
        <f>ROUND(I149*H149,2)</f>
        <v>13950</v>
      </c>
      <c r="K149" s="122" t="s">
        <v>3</v>
      </c>
      <c r="L149" s="26"/>
      <c r="M149" s="126" t="s">
        <v>3</v>
      </c>
      <c r="N149" s="127" t="s">
        <v>45</v>
      </c>
      <c r="O149" s="128">
        <v>0</v>
      </c>
      <c r="P149" s="128">
        <f>O149*H149</f>
        <v>0</v>
      </c>
      <c r="Q149" s="128">
        <v>0.01</v>
      </c>
      <c r="R149" s="128">
        <f>Q149*H149</f>
        <v>0.93</v>
      </c>
      <c r="S149" s="128">
        <v>0</v>
      </c>
      <c r="T149" s="129">
        <f>S149*H149</f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30" t="s">
        <v>148</v>
      </c>
      <c r="AT149" s="130" t="s">
        <v>144</v>
      </c>
      <c r="AU149" s="130" t="s">
        <v>84</v>
      </c>
      <c r="AY149" s="16" t="s">
        <v>142</v>
      </c>
      <c r="BE149" s="131">
        <f>IF(N149="základní",J149,0)</f>
        <v>13950</v>
      </c>
      <c r="BF149" s="131">
        <f>IF(N149="snížená",J149,0)</f>
        <v>0</v>
      </c>
      <c r="BG149" s="131">
        <f>IF(N149="zákl. přenesená",J149,0)</f>
        <v>0</v>
      </c>
      <c r="BH149" s="131">
        <f>IF(N149="sníž. přenesená",J149,0)</f>
        <v>0</v>
      </c>
      <c r="BI149" s="131">
        <f>IF(N149="nulová",J149,0)</f>
        <v>0</v>
      </c>
      <c r="BJ149" s="16" t="s">
        <v>21</v>
      </c>
      <c r="BK149" s="131">
        <f>ROUND(I149*H149,2)</f>
        <v>13950</v>
      </c>
      <c r="BL149" s="16" t="s">
        <v>148</v>
      </c>
      <c r="BM149" s="130" t="s">
        <v>734</v>
      </c>
    </row>
    <row r="150" spans="1:65" s="13" customFormat="1" ht="20.399999999999999">
      <c r="B150" s="136"/>
      <c r="D150" s="132" t="s">
        <v>152</v>
      </c>
      <c r="E150" s="137" t="s">
        <v>3</v>
      </c>
      <c r="F150" s="138" t="s">
        <v>735</v>
      </c>
      <c r="H150" s="139">
        <v>93</v>
      </c>
      <c r="L150" s="136"/>
      <c r="M150" s="140"/>
      <c r="N150" s="141"/>
      <c r="O150" s="141"/>
      <c r="P150" s="141"/>
      <c r="Q150" s="141"/>
      <c r="R150" s="141"/>
      <c r="S150" s="141"/>
      <c r="T150" s="142"/>
      <c r="AT150" s="137" t="s">
        <v>152</v>
      </c>
      <c r="AU150" s="137" t="s">
        <v>84</v>
      </c>
      <c r="AV150" s="13" t="s">
        <v>84</v>
      </c>
      <c r="AW150" s="13" t="s">
        <v>33</v>
      </c>
      <c r="AX150" s="13" t="s">
        <v>21</v>
      </c>
      <c r="AY150" s="137" t="s">
        <v>142</v>
      </c>
    </row>
    <row r="151" spans="1:65" s="2" customFormat="1" ht="16.5" customHeight="1">
      <c r="A151" s="25"/>
      <c r="B151" s="119"/>
      <c r="C151" s="120" t="s">
        <v>248</v>
      </c>
      <c r="D151" s="120" t="s">
        <v>144</v>
      </c>
      <c r="E151" s="121" t="s">
        <v>736</v>
      </c>
      <c r="F151" s="122" t="s">
        <v>737</v>
      </c>
      <c r="G151" s="123" t="s">
        <v>182</v>
      </c>
      <c r="H151" s="124">
        <v>2.5249999999999999</v>
      </c>
      <c r="I151" s="125">
        <v>2960</v>
      </c>
      <c r="J151" s="125">
        <f>ROUND(I151*H151,2)</f>
        <v>7474</v>
      </c>
      <c r="K151" s="122" t="s">
        <v>3</v>
      </c>
      <c r="L151" s="26"/>
      <c r="M151" s="126" t="s">
        <v>3</v>
      </c>
      <c r="N151" s="127" t="s">
        <v>45</v>
      </c>
      <c r="O151" s="128">
        <v>0</v>
      </c>
      <c r="P151" s="128">
        <f>O151*H151</f>
        <v>0</v>
      </c>
      <c r="Q151" s="128">
        <v>0</v>
      </c>
      <c r="R151" s="128">
        <f>Q151*H151</f>
        <v>0</v>
      </c>
      <c r="S151" s="128">
        <v>0</v>
      </c>
      <c r="T151" s="129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30" t="s">
        <v>148</v>
      </c>
      <c r="AT151" s="130" t="s">
        <v>144</v>
      </c>
      <c r="AU151" s="130" t="s">
        <v>84</v>
      </c>
      <c r="AY151" s="16" t="s">
        <v>142</v>
      </c>
      <c r="BE151" s="131">
        <f>IF(N151="základní",J151,0)</f>
        <v>7474</v>
      </c>
      <c r="BF151" s="131">
        <f>IF(N151="snížená",J151,0)</f>
        <v>0</v>
      </c>
      <c r="BG151" s="131">
        <f>IF(N151="zákl. přenesená",J151,0)</f>
        <v>0</v>
      </c>
      <c r="BH151" s="131">
        <f>IF(N151="sníž. přenesená",J151,0)</f>
        <v>0</v>
      </c>
      <c r="BI151" s="131">
        <f>IF(N151="nulová",J151,0)</f>
        <v>0</v>
      </c>
      <c r="BJ151" s="16" t="s">
        <v>21</v>
      </c>
      <c r="BK151" s="131">
        <f>ROUND(I151*H151,2)</f>
        <v>7474</v>
      </c>
      <c r="BL151" s="16" t="s">
        <v>148</v>
      </c>
      <c r="BM151" s="130" t="s">
        <v>738</v>
      </c>
    </row>
    <row r="152" spans="1:65" s="13" customFormat="1" ht="20.399999999999999">
      <c r="B152" s="136"/>
      <c r="D152" s="132" t="s">
        <v>152</v>
      </c>
      <c r="E152" s="137" t="s">
        <v>3</v>
      </c>
      <c r="F152" s="138" t="s">
        <v>739</v>
      </c>
      <c r="H152" s="139">
        <v>2.5248749999999998</v>
      </c>
      <c r="L152" s="136"/>
      <c r="M152" s="140"/>
      <c r="N152" s="141"/>
      <c r="O152" s="141"/>
      <c r="P152" s="141"/>
      <c r="Q152" s="141"/>
      <c r="R152" s="141"/>
      <c r="S152" s="141"/>
      <c r="T152" s="142"/>
      <c r="AT152" s="137" t="s">
        <v>152</v>
      </c>
      <c r="AU152" s="137" t="s">
        <v>84</v>
      </c>
      <c r="AV152" s="13" t="s">
        <v>84</v>
      </c>
      <c r="AW152" s="13" t="s">
        <v>33</v>
      </c>
      <c r="AX152" s="13" t="s">
        <v>21</v>
      </c>
      <c r="AY152" s="137" t="s">
        <v>142</v>
      </c>
    </row>
    <row r="153" spans="1:65" s="2" customFormat="1" ht="21.75" customHeight="1">
      <c r="A153" s="25"/>
      <c r="B153" s="119"/>
      <c r="C153" s="120" t="s">
        <v>8</v>
      </c>
      <c r="D153" s="120" t="s">
        <v>144</v>
      </c>
      <c r="E153" s="121" t="s">
        <v>740</v>
      </c>
      <c r="F153" s="122" t="s">
        <v>741</v>
      </c>
      <c r="G153" s="123" t="s">
        <v>156</v>
      </c>
      <c r="H153" s="124">
        <v>38.981999999999999</v>
      </c>
      <c r="I153" s="125">
        <v>900</v>
      </c>
      <c r="J153" s="125">
        <f>ROUND(I153*H153,2)</f>
        <v>35083.800000000003</v>
      </c>
      <c r="K153" s="122" t="s">
        <v>3</v>
      </c>
      <c r="L153" s="26"/>
      <c r="M153" s="126" t="s">
        <v>3</v>
      </c>
      <c r="N153" s="127" t="s">
        <v>45</v>
      </c>
      <c r="O153" s="128">
        <v>0</v>
      </c>
      <c r="P153" s="128">
        <f>O153*H153</f>
        <v>0</v>
      </c>
      <c r="Q153" s="128">
        <v>0.82355999999999996</v>
      </c>
      <c r="R153" s="128">
        <f>Q153*H153</f>
        <v>32.104015919999995</v>
      </c>
      <c r="S153" s="128">
        <v>0</v>
      </c>
      <c r="T153" s="129">
        <f>S153*H153</f>
        <v>0</v>
      </c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R153" s="130" t="s">
        <v>148</v>
      </c>
      <c r="AT153" s="130" t="s">
        <v>144</v>
      </c>
      <c r="AU153" s="130" t="s">
        <v>84</v>
      </c>
      <c r="AY153" s="16" t="s">
        <v>142</v>
      </c>
      <c r="BE153" s="131">
        <f>IF(N153="základní",J153,0)</f>
        <v>35083.800000000003</v>
      </c>
      <c r="BF153" s="131">
        <f>IF(N153="snížená",J153,0)</f>
        <v>0</v>
      </c>
      <c r="BG153" s="131">
        <f>IF(N153="zákl. přenesená",J153,0)</f>
        <v>0</v>
      </c>
      <c r="BH153" s="131">
        <f>IF(N153="sníž. přenesená",J153,0)</f>
        <v>0</v>
      </c>
      <c r="BI153" s="131">
        <f>IF(N153="nulová",J153,0)</f>
        <v>0</v>
      </c>
      <c r="BJ153" s="16" t="s">
        <v>21</v>
      </c>
      <c r="BK153" s="131">
        <f>ROUND(I153*H153,2)</f>
        <v>35083.800000000003</v>
      </c>
      <c r="BL153" s="16" t="s">
        <v>148</v>
      </c>
      <c r="BM153" s="130" t="s">
        <v>742</v>
      </c>
    </row>
    <row r="154" spans="1:65" s="13" customFormat="1">
      <c r="B154" s="136"/>
      <c r="D154" s="132" t="s">
        <v>152</v>
      </c>
      <c r="E154" s="137" t="s">
        <v>3</v>
      </c>
      <c r="F154" s="138" t="s">
        <v>743</v>
      </c>
      <c r="H154" s="139">
        <v>6</v>
      </c>
      <c r="L154" s="136"/>
      <c r="M154" s="140"/>
      <c r="N154" s="141"/>
      <c r="O154" s="141"/>
      <c r="P154" s="141"/>
      <c r="Q154" s="141"/>
      <c r="R154" s="141"/>
      <c r="S154" s="141"/>
      <c r="T154" s="142"/>
      <c r="AT154" s="137" t="s">
        <v>152</v>
      </c>
      <c r="AU154" s="137" t="s">
        <v>84</v>
      </c>
      <c r="AV154" s="13" t="s">
        <v>84</v>
      </c>
      <c r="AW154" s="13" t="s">
        <v>33</v>
      </c>
      <c r="AX154" s="13" t="s">
        <v>74</v>
      </c>
      <c r="AY154" s="137" t="s">
        <v>142</v>
      </c>
    </row>
    <row r="155" spans="1:65" s="13" customFormat="1" ht="20.399999999999999">
      <c r="B155" s="136"/>
      <c r="D155" s="132" t="s">
        <v>152</v>
      </c>
      <c r="E155" s="137" t="s">
        <v>3</v>
      </c>
      <c r="F155" s="138" t="s">
        <v>744</v>
      </c>
      <c r="H155" s="139">
        <v>22.001825000000004</v>
      </c>
      <c r="L155" s="136"/>
      <c r="M155" s="140"/>
      <c r="N155" s="141"/>
      <c r="O155" s="141"/>
      <c r="P155" s="141"/>
      <c r="Q155" s="141"/>
      <c r="R155" s="141"/>
      <c r="S155" s="141"/>
      <c r="T155" s="142"/>
      <c r="AT155" s="137" t="s">
        <v>152</v>
      </c>
      <c r="AU155" s="137" t="s">
        <v>84</v>
      </c>
      <c r="AV155" s="13" t="s">
        <v>84</v>
      </c>
      <c r="AW155" s="13" t="s">
        <v>33</v>
      </c>
      <c r="AX155" s="13" t="s">
        <v>74</v>
      </c>
      <c r="AY155" s="137" t="s">
        <v>142</v>
      </c>
    </row>
    <row r="156" spans="1:65" s="13" customFormat="1">
      <c r="B156" s="136"/>
      <c r="D156" s="132" t="s">
        <v>152</v>
      </c>
      <c r="E156" s="137" t="s">
        <v>3</v>
      </c>
      <c r="F156" s="138" t="s">
        <v>745</v>
      </c>
      <c r="H156" s="139">
        <v>10.98</v>
      </c>
      <c r="L156" s="136"/>
      <c r="M156" s="140"/>
      <c r="N156" s="141"/>
      <c r="O156" s="141"/>
      <c r="P156" s="141"/>
      <c r="Q156" s="141"/>
      <c r="R156" s="141"/>
      <c r="S156" s="141"/>
      <c r="T156" s="142"/>
      <c r="AT156" s="137" t="s">
        <v>152</v>
      </c>
      <c r="AU156" s="137" t="s">
        <v>84</v>
      </c>
      <c r="AV156" s="13" t="s">
        <v>84</v>
      </c>
      <c r="AW156" s="13" t="s">
        <v>33</v>
      </c>
      <c r="AX156" s="13" t="s">
        <v>74</v>
      </c>
      <c r="AY156" s="137" t="s">
        <v>142</v>
      </c>
    </row>
    <row r="157" spans="1:65" s="14" customFormat="1">
      <c r="B157" s="152"/>
      <c r="D157" s="132" t="s">
        <v>152</v>
      </c>
      <c r="E157" s="153" t="s">
        <v>3</v>
      </c>
      <c r="F157" s="154" t="s">
        <v>260</v>
      </c>
      <c r="H157" s="155">
        <v>38.981825000000001</v>
      </c>
      <c r="L157" s="152"/>
      <c r="M157" s="156"/>
      <c r="N157" s="157"/>
      <c r="O157" s="157"/>
      <c r="P157" s="157"/>
      <c r="Q157" s="157"/>
      <c r="R157" s="157"/>
      <c r="S157" s="157"/>
      <c r="T157" s="158"/>
      <c r="AT157" s="153" t="s">
        <v>152</v>
      </c>
      <c r="AU157" s="153" t="s">
        <v>84</v>
      </c>
      <c r="AV157" s="14" t="s">
        <v>148</v>
      </c>
      <c r="AW157" s="14" t="s">
        <v>4</v>
      </c>
      <c r="AX157" s="14" t="s">
        <v>21</v>
      </c>
      <c r="AY157" s="153" t="s">
        <v>142</v>
      </c>
    </row>
    <row r="158" spans="1:65" s="12" customFormat="1" ht="22.8" customHeight="1">
      <c r="B158" s="107"/>
      <c r="D158" s="108" t="s">
        <v>73</v>
      </c>
      <c r="E158" s="117" t="s">
        <v>169</v>
      </c>
      <c r="F158" s="117" t="s">
        <v>746</v>
      </c>
      <c r="J158" s="118">
        <f>BK158</f>
        <v>8311.5</v>
      </c>
      <c r="L158" s="107"/>
      <c r="M158" s="111"/>
      <c r="N158" s="112"/>
      <c r="O158" s="112"/>
      <c r="P158" s="113">
        <f>SUM(P159:P168)</f>
        <v>0</v>
      </c>
      <c r="Q158" s="112"/>
      <c r="R158" s="113">
        <f>SUM(R159:R168)</f>
        <v>26.811839999999997</v>
      </c>
      <c r="S158" s="112"/>
      <c r="T158" s="114">
        <f>SUM(T159:T168)</f>
        <v>0</v>
      </c>
      <c r="AR158" s="108" t="s">
        <v>21</v>
      </c>
      <c r="AT158" s="115" t="s">
        <v>73</v>
      </c>
      <c r="AU158" s="115" t="s">
        <v>21</v>
      </c>
      <c r="AY158" s="108" t="s">
        <v>142</v>
      </c>
      <c r="BK158" s="116">
        <f>SUM(BK159:BK168)</f>
        <v>8311.5</v>
      </c>
    </row>
    <row r="159" spans="1:65" s="2" customFormat="1" ht="16.5" customHeight="1">
      <c r="A159" s="25"/>
      <c r="B159" s="119"/>
      <c r="C159" s="120" t="s">
        <v>261</v>
      </c>
      <c r="D159" s="120" t="s">
        <v>144</v>
      </c>
      <c r="E159" s="121" t="s">
        <v>747</v>
      </c>
      <c r="F159" s="122" t="s">
        <v>748</v>
      </c>
      <c r="G159" s="123" t="s">
        <v>156</v>
      </c>
      <c r="H159" s="124">
        <v>24</v>
      </c>
      <c r="I159" s="125">
        <v>78</v>
      </c>
      <c r="J159" s="125">
        <f>ROUND(I159*H159,2)</f>
        <v>1872</v>
      </c>
      <c r="K159" s="122" t="s">
        <v>3</v>
      </c>
      <c r="L159" s="26"/>
      <c r="M159" s="126" t="s">
        <v>3</v>
      </c>
      <c r="N159" s="127" t="s">
        <v>45</v>
      </c>
      <c r="O159" s="128">
        <v>0</v>
      </c>
      <c r="P159" s="128">
        <f>O159*H159</f>
        <v>0</v>
      </c>
      <c r="Q159" s="128">
        <v>0.30360999999999999</v>
      </c>
      <c r="R159" s="128">
        <f>Q159*H159</f>
        <v>7.2866400000000002</v>
      </c>
      <c r="S159" s="128">
        <v>0</v>
      </c>
      <c r="T159" s="129">
        <f>S159*H159</f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30" t="s">
        <v>148</v>
      </c>
      <c r="AT159" s="130" t="s">
        <v>144</v>
      </c>
      <c r="AU159" s="130" t="s">
        <v>84</v>
      </c>
      <c r="AY159" s="16" t="s">
        <v>142</v>
      </c>
      <c r="BE159" s="131">
        <f>IF(N159="základní",J159,0)</f>
        <v>1872</v>
      </c>
      <c r="BF159" s="131">
        <f>IF(N159="snížená",J159,0)</f>
        <v>0</v>
      </c>
      <c r="BG159" s="131">
        <f>IF(N159="zákl. přenesená",J159,0)</f>
        <v>0</v>
      </c>
      <c r="BH159" s="131">
        <f>IF(N159="sníž. přenesená",J159,0)</f>
        <v>0</v>
      </c>
      <c r="BI159" s="131">
        <f>IF(N159="nulová",J159,0)</f>
        <v>0</v>
      </c>
      <c r="BJ159" s="16" t="s">
        <v>21</v>
      </c>
      <c r="BK159" s="131">
        <f>ROUND(I159*H159,2)</f>
        <v>1872</v>
      </c>
      <c r="BL159" s="16" t="s">
        <v>148</v>
      </c>
      <c r="BM159" s="130" t="s">
        <v>749</v>
      </c>
    </row>
    <row r="160" spans="1:65" s="13" customFormat="1" ht="20.399999999999999">
      <c r="B160" s="136"/>
      <c r="D160" s="132" t="s">
        <v>152</v>
      </c>
      <c r="E160" s="137" t="s">
        <v>3</v>
      </c>
      <c r="F160" s="138" t="s">
        <v>750</v>
      </c>
      <c r="H160" s="139">
        <v>12</v>
      </c>
      <c r="L160" s="136"/>
      <c r="M160" s="140"/>
      <c r="N160" s="141"/>
      <c r="O160" s="141"/>
      <c r="P160" s="141"/>
      <c r="Q160" s="141"/>
      <c r="R160" s="141"/>
      <c r="S160" s="141"/>
      <c r="T160" s="142"/>
      <c r="AT160" s="137" t="s">
        <v>152</v>
      </c>
      <c r="AU160" s="137" t="s">
        <v>84</v>
      </c>
      <c r="AV160" s="13" t="s">
        <v>84</v>
      </c>
      <c r="AW160" s="13" t="s">
        <v>33</v>
      </c>
      <c r="AX160" s="13" t="s">
        <v>74</v>
      </c>
      <c r="AY160" s="137" t="s">
        <v>142</v>
      </c>
    </row>
    <row r="161" spans="1:65" s="13" customFormat="1" ht="20.399999999999999">
      <c r="B161" s="136"/>
      <c r="D161" s="132" t="s">
        <v>152</v>
      </c>
      <c r="E161" s="137" t="s">
        <v>3</v>
      </c>
      <c r="F161" s="138" t="s">
        <v>751</v>
      </c>
      <c r="H161" s="139">
        <v>12</v>
      </c>
      <c r="L161" s="136"/>
      <c r="M161" s="140"/>
      <c r="N161" s="141"/>
      <c r="O161" s="141"/>
      <c r="P161" s="141"/>
      <c r="Q161" s="141"/>
      <c r="R161" s="141"/>
      <c r="S161" s="141"/>
      <c r="T161" s="142"/>
      <c r="AT161" s="137" t="s">
        <v>152</v>
      </c>
      <c r="AU161" s="137" t="s">
        <v>84</v>
      </c>
      <c r="AV161" s="13" t="s">
        <v>84</v>
      </c>
      <c r="AW161" s="13" t="s">
        <v>33</v>
      </c>
      <c r="AX161" s="13" t="s">
        <v>74</v>
      </c>
      <c r="AY161" s="137" t="s">
        <v>142</v>
      </c>
    </row>
    <row r="162" spans="1:65" s="14" customFormat="1">
      <c r="B162" s="152"/>
      <c r="D162" s="132" t="s">
        <v>152</v>
      </c>
      <c r="E162" s="153" t="s">
        <v>3</v>
      </c>
      <c r="F162" s="154" t="s">
        <v>260</v>
      </c>
      <c r="H162" s="155">
        <v>24</v>
      </c>
      <c r="L162" s="152"/>
      <c r="M162" s="156"/>
      <c r="N162" s="157"/>
      <c r="O162" s="157"/>
      <c r="P162" s="157"/>
      <c r="Q162" s="157"/>
      <c r="R162" s="157"/>
      <c r="S162" s="157"/>
      <c r="T162" s="158"/>
      <c r="AT162" s="153" t="s">
        <v>152</v>
      </c>
      <c r="AU162" s="153" t="s">
        <v>84</v>
      </c>
      <c r="AV162" s="14" t="s">
        <v>148</v>
      </c>
      <c r="AW162" s="14" t="s">
        <v>4</v>
      </c>
      <c r="AX162" s="14" t="s">
        <v>21</v>
      </c>
      <c r="AY162" s="153" t="s">
        <v>142</v>
      </c>
    </row>
    <row r="163" spans="1:65" s="2" customFormat="1" ht="16.5" customHeight="1">
      <c r="A163" s="25"/>
      <c r="B163" s="119"/>
      <c r="C163" s="120" t="s">
        <v>265</v>
      </c>
      <c r="D163" s="120" t="s">
        <v>144</v>
      </c>
      <c r="E163" s="121" t="s">
        <v>451</v>
      </c>
      <c r="F163" s="122" t="s">
        <v>752</v>
      </c>
      <c r="G163" s="123" t="s">
        <v>156</v>
      </c>
      <c r="H163" s="124">
        <v>24</v>
      </c>
      <c r="I163" s="125">
        <v>148</v>
      </c>
      <c r="J163" s="125">
        <f>ROUND(I163*H163,2)</f>
        <v>3552</v>
      </c>
      <c r="K163" s="122" t="s">
        <v>3</v>
      </c>
      <c r="L163" s="26"/>
      <c r="M163" s="126" t="s">
        <v>3</v>
      </c>
      <c r="N163" s="127" t="s">
        <v>45</v>
      </c>
      <c r="O163" s="128">
        <v>0</v>
      </c>
      <c r="P163" s="128">
        <f>O163*H163</f>
        <v>0</v>
      </c>
      <c r="Q163" s="128">
        <v>0.37080000000000002</v>
      </c>
      <c r="R163" s="128">
        <f>Q163*H163</f>
        <v>8.8992000000000004</v>
      </c>
      <c r="S163" s="128">
        <v>0</v>
      </c>
      <c r="T163" s="129">
        <f>S163*H163</f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30" t="s">
        <v>148</v>
      </c>
      <c r="AT163" s="130" t="s">
        <v>144</v>
      </c>
      <c r="AU163" s="130" t="s">
        <v>84</v>
      </c>
      <c r="AY163" s="16" t="s">
        <v>142</v>
      </c>
      <c r="BE163" s="131">
        <f>IF(N163="základní",J163,0)</f>
        <v>3552</v>
      </c>
      <c r="BF163" s="131">
        <f>IF(N163="snížená",J163,0)</f>
        <v>0</v>
      </c>
      <c r="BG163" s="131">
        <f>IF(N163="zákl. přenesená",J163,0)</f>
        <v>0</v>
      </c>
      <c r="BH163" s="131">
        <f>IF(N163="sníž. přenesená",J163,0)</f>
        <v>0</v>
      </c>
      <c r="BI163" s="131">
        <f>IF(N163="nulová",J163,0)</f>
        <v>0</v>
      </c>
      <c r="BJ163" s="16" t="s">
        <v>21</v>
      </c>
      <c r="BK163" s="131">
        <f>ROUND(I163*H163,2)</f>
        <v>3552</v>
      </c>
      <c r="BL163" s="16" t="s">
        <v>148</v>
      </c>
      <c r="BM163" s="130" t="s">
        <v>753</v>
      </c>
    </row>
    <row r="164" spans="1:65" s="13" customFormat="1" ht="20.399999999999999">
      <c r="B164" s="136"/>
      <c r="D164" s="132" t="s">
        <v>152</v>
      </c>
      <c r="E164" s="137" t="s">
        <v>3</v>
      </c>
      <c r="F164" s="138" t="s">
        <v>750</v>
      </c>
      <c r="H164" s="139">
        <v>12</v>
      </c>
      <c r="L164" s="136"/>
      <c r="M164" s="140"/>
      <c r="N164" s="141"/>
      <c r="O164" s="141"/>
      <c r="P164" s="141"/>
      <c r="Q164" s="141"/>
      <c r="R164" s="141"/>
      <c r="S164" s="141"/>
      <c r="T164" s="142"/>
      <c r="AT164" s="137" t="s">
        <v>152</v>
      </c>
      <c r="AU164" s="137" t="s">
        <v>84</v>
      </c>
      <c r="AV164" s="13" t="s">
        <v>84</v>
      </c>
      <c r="AW164" s="13" t="s">
        <v>33</v>
      </c>
      <c r="AX164" s="13" t="s">
        <v>74</v>
      </c>
      <c r="AY164" s="137" t="s">
        <v>142</v>
      </c>
    </row>
    <row r="165" spans="1:65" s="13" customFormat="1" ht="20.399999999999999">
      <c r="B165" s="136"/>
      <c r="D165" s="132" t="s">
        <v>152</v>
      </c>
      <c r="E165" s="137" t="s">
        <v>3</v>
      </c>
      <c r="F165" s="138" t="s">
        <v>751</v>
      </c>
      <c r="H165" s="139">
        <v>12</v>
      </c>
      <c r="L165" s="136"/>
      <c r="M165" s="140"/>
      <c r="N165" s="141"/>
      <c r="O165" s="141"/>
      <c r="P165" s="141"/>
      <c r="Q165" s="141"/>
      <c r="R165" s="141"/>
      <c r="S165" s="141"/>
      <c r="T165" s="142"/>
      <c r="AT165" s="137" t="s">
        <v>152</v>
      </c>
      <c r="AU165" s="137" t="s">
        <v>84</v>
      </c>
      <c r="AV165" s="13" t="s">
        <v>84</v>
      </c>
      <c r="AW165" s="13" t="s">
        <v>33</v>
      </c>
      <c r="AX165" s="13" t="s">
        <v>74</v>
      </c>
      <c r="AY165" s="137" t="s">
        <v>142</v>
      </c>
    </row>
    <row r="166" spans="1:65" s="14" customFormat="1">
      <c r="B166" s="152"/>
      <c r="D166" s="132" t="s">
        <v>152</v>
      </c>
      <c r="E166" s="153" t="s">
        <v>3</v>
      </c>
      <c r="F166" s="154" t="s">
        <v>260</v>
      </c>
      <c r="H166" s="155">
        <v>24</v>
      </c>
      <c r="L166" s="152"/>
      <c r="M166" s="156"/>
      <c r="N166" s="157"/>
      <c r="O166" s="157"/>
      <c r="P166" s="157"/>
      <c r="Q166" s="157"/>
      <c r="R166" s="157"/>
      <c r="S166" s="157"/>
      <c r="T166" s="158"/>
      <c r="AT166" s="153" t="s">
        <v>152</v>
      </c>
      <c r="AU166" s="153" t="s">
        <v>84</v>
      </c>
      <c r="AV166" s="14" t="s">
        <v>148</v>
      </c>
      <c r="AW166" s="14" t="s">
        <v>4</v>
      </c>
      <c r="AX166" s="14" t="s">
        <v>21</v>
      </c>
      <c r="AY166" s="153" t="s">
        <v>142</v>
      </c>
    </row>
    <row r="167" spans="1:65" s="2" customFormat="1" ht="21.75" customHeight="1">
      <c r="A167" s="25"/>
      <c r="B167" s="119"/>
      <c r="C167" s="120" t="s">
        <v>269</v>
      </c>
      <c r="D167" s="120" t="s">
        <v>144</v>
      </c>
      <c r="E167" s="121" t="s">
        <v>754</v>
      </c>
      <c r="F167" s="122" t="s">
        <v>755</v>
      </c>
      <c r="G167" s="123" t="s">
        <v>156</v>
      </c>
      <c r="H167" s="124">
        <v>52.5</v>
      </c>
      <c r="I167" s="125">
        <v>55</v>
      </c>
      <c r="J167" s="125">
        <f>ROUND(I167*H167,2)</f>
        <v>2887.5</v>
      </c>
      <c r="K167" s="122" t="s">
        <v>3</v>
      </c>
      <c r="L167" s="26"/>
      <c r="M167" s="126" t="s">
        <v>3</v>
      </c>
      <c r="N167" s="127" t="s">
        <v>45</v>
      </c>
      <c r="O167" s="128">
        <v>0</v>
      </c>
      <c r="P167" s="128">
        <f>O167*H167</f>
        <v>0</v>
      </c>
      <c r="Q167" s="128">
        <v>0.2024</v>
      </c>
      <c r="R167" s="128">
        <f>Q167*H167</f>
        <v>10.625999999999999</v>
      </c>
      <c r="S167" s="128">
        <v>0</v>
      </c>
      <c r="T167" s="129">
        <f>S167*H167</f>
        <v>0</v>
      </c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R167" s="130" t="s">
        <v>148</v>
      </c>
      <c r="AT167" s="130" t="s">
        <v>144</v>
      </c>
      <c r="AU167" s="130" t="s">
        <v>84</v>
      </c>
      <c r="AY167" s="16" t="s">
        <v>142</v>
      </c>
      <c r="BE167" s="131">
        <f>IF(N167="základní",J167,0)</f>
        <v>2887.5</v>
      </c>
      <c r="BF167" s="131">
        <f>IF(N167="snížená",J167,0)</f>
        <v>0</v>
      </c>
      <c r="BG167" s="131">
        <f>IF(N167="zákl. přenesená",J167,0)</f>
        <v>0</v>
      </c>
      <c r="BH167" s="131">
        <f>IF(N167="sníž. přenesená",J167,0)</f>
        <v>0</v>
      </c>
      <c r="BI167" s="131">
        <f>IF(N167="nulová",J167,0)</f>
        <v>0</v>
      </c>
      <c r="BJ167" s="16" t="s">
        <v>21</v>
      </c>
      <c r="BK167" s="131">
        <f>ROUND(I167*H167,2)</f>
        <v>2887.5</v>
      </c>
      <c r="BL167" s="16" t="s">
        <v>148</v>
      </c>
      <c r="BM167" s="130" t="s">
        <v>756</v>
      </c>
    </row>
    <row r="168" spans="1:65" s="13" customFormat="1">
      <c r="B168" s="136"/>
      <c r="D168" s="132" t="s">
        <v>152</v>
      </c>
      <c r="E168" s="137" t="s">
        <v>3</v>
      </c>
      <c r="F168" s="138" t="s">
        <v>757</v>
      </c>
      <c r="H168" s="139">
        <v>52.5</v>
      </c>
      <c r="L168" s="136"/>
      <c r="M168" s="140"/>
      <c r="N168" s="141"/>
      <c r="O168" s="141"/>
      <c r="P168" s="141"/>
      <c r="Q168" s="141"/>
      <c r="R168" s="141"/>
      <c r="S168" s="141"/>
      <c r="T168" s="142"/>
      <c r="AT168" s="137" t="s">
        <v>152</v>
      </c>
      <c r="AU168" s="137" t="s">
        <v>84</v>
      </c>
      <c r="AV168" s="13" t="s">
        <v>84</v>
      </c>
      <c r="AW168" s="13" t="s">
        <v>33</v>
      </c>
      <c r="AX168" s="13" t="s">
        <v>21</v>
      </c>
      <c r="AY168" s="137" t="s">
        <v>142</v>
      </c>
    </row>
    <row r="169" spans="1:65" s="12" customFormat="1" ht="22.8" customHeight="1">
      <c r="B169" s="107"/>
      <c r="D169" s="108" t="s">
        <v>73</v>
      </c>
      <c r="E169" s="117" t="s">
        <v>190</v>
      </c>
      <c r="F169" s="117" t="s">
        <v>306</v>
      </c>
      <c r="J169" s="118">
        <f>BK169</f>
        <v>132765.25</v>
      </c>
      <c r="L169" s="107"/>
      <c r="M169" s="111"/>
      <c r="N169" s="112"/>
      <c r="O169" s="112"/>
      <c r="P169" s="113">
        <f>SUM(P170:P191)</f>
        <v>0</v>
      </c>
      <c r="Q169" s="112"/>
      <c r="R169" s="113">
        <f>SUM(R170:R191)</f>
        <v>61.649824499999994</v>
      </c>
      <c r="S169" s="112"/>
      <c r="T169" s="114">
        <f>SUM(T170:T191)</f>
        <v>2.4470000000000001</v>
      </c>
      <c r="AR169" s="108" t="s">
        <v>21</v>
      </c>
      <c r="AT169" s="115" t="s">
        <v>73</v>
      </c>
      <c r="AU169" s="115" t="s">
        <v>21</v>
      </c>
      <c r="AY169" s="108" t="s">
        <v>142</v>
      </c>
      <c r="BK169" s="116">
        <f>SUM(BK170:BK191)</f>
        <v>132765.25</v>
      </c>
    </row>
    <row r="170" spans="1:65" s="2" customFormat="1" ht="21.75" customHeight="1">
      <c r="A170" s="25"/>
      <c r="B170" s="119"/>
      <c r="C170" s="120" t="s">
        <v>274</v>
      </c>
      <c r="D170" s="120" t="s">
        <v>144</v>
      </c>
      <c r="E170" s="121" t="s">
        <v>758</v>
      </c>
      <c r="F170" s="122" t="s">
        <v>759</v>
      </c>
      <c r="G170" s="123" t="s">
        <v>389</v>
      </c>
      <c r="H170" s="124">
        <v>1</v>
      </c>
      <c r="I170" s="125">
        <v>2860</v>
      </c>
      <c r="J170" s="125">
        <f>ROUND(I170*H170,2)</f>
        <v>2860</v>
      </c>
      <c r="K170" s="122" t="s">
        <v>3</v>
      </c>
      <c r="L170" s="26"/>
      <c r="M170" s="126" t="s">
        <v>3</v>
      </c>
      <c r="N170" s="127" t="s">
        <v>45</v>
      </c>
      <c r="O170" s="128">
        <v>0</v>
      </c>
      <c r="P170" s="128">
        <f>O170*H170</f>
        <v>0</v>
      </c>
      <c r="Q170" s="128">
        <v>2.2899999999999999E-3</v>
      </c>
      <c r="R170" s="128">
        <f>Q170*H170</f>
        <v>2.2899999999999999E-3</v>
      </c>
      <c r="S170" s="128">
        <v>2.4470000000000001</v>
      </c>
      <c r="T170" s="129">
        <f>S170*H170</f>
        <v>2.4470000000000001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30" t="s">
        <v>148</v>
      </c>
      <c r="AT170" s="130" t="s">
        <v>144</v>
      </c>
      <c r="AU170" s="130" t="s">
        <v>84</v>
      </c>
      <c r="AY170" s="16" t="s">
        <v>142</v>
      </c>
      <c r="BE170" s="131">
        <f>IF(N170="základní",J170,0)</f>
        <v>2860</v>
      </c>
      <c r="BF170" s="131">
        <f>IF(N170="snížená",J170,0)</f>
        <v>0</v>
      </c>
      <c r="BG170" s="131">
        <f>IF(N170="zákl. přenesená",J170,0)</f>
        <v>0</v>
      </c>
      <c r="BH170" s="131">
        <f>IF(N170="sníž. přenesená",J170,0)</f>
        <v>0</v>
      </c>
      <c r="BI170" s="131">
        <f>IF(N170="nulová",J170,0)</f>
        <v>0</v>
      </c>
      <c r="BJ170" s="16" t="s">
        <v>21</v>
      </c>
      <c r="BK170" s="131">
        <f>ROUND(I170*H170,2)</f>
        <v>2860</v>
      </c>
      <c r="BL170" s="16" t="s">
        <v>148</v>
      </c>
      <c r="BM170" s="130" t="s">
        <v>760</v>
      </c>
    </row>
    <row r="171" spans="1:65" s="2" customFormat="1" ht="21.75" customHeight="1">
      <c r="A171" s="25"/>
      <c r="B171" s="119"/>
      <c r="C171" s="120" t="s">
        <v>279</v>
      </c>
      <c r="D171" s="120" t="s">
        <v>144</v>
      </c>
      <c r="E171" s="121" t="s">
        <v>761</v>
      </c>
      <c r="F171" s="122" t="s">
        <v>762</v>
      </c>
      <c r="G171" s="123" t="s">
        <v>165</v>
      </c>
      <c r="H171" s="124">
        <v>4</v>
      </c>
      <c r="I171" s="125">
        <v>8860</v>
      </c>
      <c r="J171" s="125">
        <f>ROUND(I171*H171,2)</f>
        <v>35440</v>
      </c>
      <c r="K171" s="122" t="s">
        <v>3</v>
      </c>
      <c r="L171" s="26"/>
      <c r="M171" s="126" t="s">
        <v>3</v>
      </c>
      <c r="N171" s="127" t="s">
        <v>45</v>
      </c>
      <c r="O171" s="128">
        <v>0</v>
      </c>
      <c r="P171" s="128">
        <f>O171*H171</f>
        <v>0</v>
      </c>
      <c r="Q171" s="128">
        <v>5.8003900000000002</v>
      </c>
      <c r="R171" s="128">
        <f>Q171*H171</f>
        <v>23.201560000000001</v>
      </c>
      <c r="S171" s="128">
        <v>0</v>
      </c>
      <c r="T171" s="129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30" t="s">
        <v>148</v>
      </c>
      <c r="AT171" s="130" t="s">
        <v>144</v>
      </c>
      <c r="AU171" s="130" t="s">
        <v>84</v>
      </c>
      <c r="AY171" s="16" t="s">
        <v>142</v>
      </c>
      <c r="BE171" s="131">
        <f>IF(N171="základní",J171,0)</f>
        <v>35440</v>
      </c>
      <c r="BF171" s="131">
        <f>IF(N171="snížená",J171,0)</f>
        <v>0</v>
      </c>
      <c r="BG171" s="131">
        <f>IF(N171="zákl. přenesená",J171,0)</f>
        <v>0</v>
      </c>
      <c r="BH171" s="131">
        <f>IF(N171="sníž. přenesená",J171,0)</f>
        <v>0</v>
      </c>
      <c r="BI171" s="131">
        <f>IF(N171="nulová",J171,0)</f>
        <v>0</v>
      </c>
      <c r="BJ171" s="16" t="s">
        <v>21</v>
      </c>
      <c r="BK171" s="131">
        <f>ROUND(I171*H171,2)</f>
        <v>35440</v>
      </c>
      <c r="BL171" s="16" t="s">
        <v>148</v>
      </c>
      <c r="BM171" s="130" t="s">
        <v>763</v>
      </c>
    </row>
    <row r="172" spans="1:65" s="13" customFormat="1">
      <c r="B172" s="136"/>
      <c r="D172" s="132" t="s">
        <v>152</v>
      </c>
      <c r="E172" s="137" t="s">
        <v>3</v>
      </c>
      <c r="F172" s="138" t="s">
        <v>764</v>
      </c>
      <c r="H172" s="139">
        <v>2</v>
      </c>
      <c r="L172" s="136"/>
      <c r="M172" s="140"/>
      <c r="N172" s="141"/>
      <c r="O172" s="141"/>
      <c r="P172" s="141"/>
      <c r="Q172" s="141"/>
      <c r="R172" s="141"/>
      <c r="S172" s="141"/>
      <c r="T172" s="142"/>
      <c r="AT172" s="137" t="s">
        <v>152</v>
      </c>
      <c r="AU172" s="137" t="s">
        <v>84</v>
      </c>
      <c r="AV172" s="13" t="s">
        <v>84</v>
      </c>
      <c r="AW172" s="13" t="s">
        <v>33</v>
      </c>
      <c r="AX172" s="13" t="s">
        <v>74</v>
      </c>
      <c r="AY172" s="137" t="s">
        <v>142</v>
      </c>
    </row>
    <row r="173" spans="1:65" s="13" customFormat="1">
      <c r="B173" s="136"/>
      <c r="D173" s="132" t="s">
        <v>152</v>
      </c>
      <c r="E173" s="137" t="s">
        <v>3</v>
      </c>
      <c r="F173" s="138" t="s">
        <v>765</v>
      </c>
      <c r="H173" s="139">
        <v>2</v>
      </c>
      <c r="L173" s="136"/>
      <c r="M173" s="140"/>
      <c r="N173" s="141"/>
      <c r="O173" s="141"/>
      <c r="P173" s="141"/>
      <c r="Q173" s="141"/>
      <c r="R173" s="141"/>
      <c r="S173" s="141"/>
      <c r="T173" s="142"/>
      <c r="AT173" s="137" t="s">
        <v>152</v>
      </c>
      <c r="AU173" s="137" t="s">
        <v>84</v>
      </c>
      <c r="AV173" s="13" t="s">
        <v>84</v>
      </c>
      <c r="AW173" s="13" t="s">
        <v>33</v>
      </c>
      <c r="AX173" s="13" t="s">
        <v>74</v>
      </c>
      <c r="AY173" s="137" t="s">
        <v>142</v>
      </c>
    </row>
    <row r="174" spans="1:65" s="14" customFormat="1">
      <c r="B174" s="152"/>
      <c r="D174" s="132" t="s">
        <v>152</v>
      </c>
      <c r="E174" s="153" t="s">
        <v>3</v>
      </c>
      <c r="F174" s="154" t="s">
        <v>260</v>
      </c>
      <c r="H174" s="155">
        <v>4</v>
      </c>
      <c r="L174" s="152"/>
      <c r="M174" s="156"/>
      <c r="N174" s="157"/>
      <c r="O174" s="157"/>
      <c r="P174" s="157"/>
      <c r="Q174" s="157"/>
      <c r="R174" s="157"/>
      <c r="S174" s="157"/>
      <c r="T174" s="158"/>
      <c r="AT174" s="153" t="s">
        <v>152</v>
      </c>
      <c r="AU174" s="153" t="s">
        <v>84</v>
      </c>
      <c r="AV174" s="14" t="s">
        <v>148</v>
      </c>
      <c r="AW174" s="14" t="s">
        <v>4</v>
      </c>
      <c r="AX174" s="14" t="s">
        <v>21</v>
      </c>
      <c r="AY174" s="153" t="s">
        <v>142</v>
      </c>
    </row>
    <row r="175" spans="1:65" s="2" customFormat="1" ht="16.5" customHeight="1">
      <c r="A175" s="25"/>
      <c r="B175" s="119"/>
      <c r="C175" s="120" t="s">
        <v>289</v>
      </c>
      <c r="D175" s="120" t="s">
        <v>144</v>
      </c>
      <c r="E175" s="121" t="s">
        <v>766</v>
      </c>
      <c r="F175" s="122" t="s">
        <v>767</v>
      </c>
      <c r="G175" s="123" t="s">
        <v>251</v>
      </c>
      <c r="H175" s="124">
        <v>19.09</v>
      </c>
      <c r="I175" s="125">
        <v>760</v>
      </c>
      <c r="J175" s="125">
        <f>ROUND(I175*H175,2)</f>
        <v>14508.4</v>
      </c>
      <c r="K175" s="122" t="s">
        <v>3</v>
      </c>
      <c r="L175" s="26"/>
      <c r="M175" s="126" t="s">
        <v>3</v>
      </c>
      <c r="N175" s="127" t="s">
        <v>45</v>
      </c>
      <c r="O175" s="128">
        <v>0</v>
      </c>
      <c r="P175" s="128">
        <f>O175*H175</f>
        <v>0</v>
      </c>
      <c r="Q175" s="128">
        <v>0.61348000000000003</v>
      </c>
      <c r="R175" s="128">
        <f>Q175*H175</f>
        <v>11.7113332</v>
      </c>
      <c r="S175" s="128">
        <v>0</v>
      </c>
      <c r="T175" s="129">
        <f>S175*H175</f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30" t="s">
        <v>148</v>
      </c>
      <c r="AT175" s="130" t="s">
        <v>144</v>
      </c>
      <c r="AU175" s="130" t="s">
        <v>84</v>
      </c>
      <c r="AY175" s="16" t="s">
        <v>142</v>
      </c>
      <c r="BE175" s="131">
        <f>IF(N175="základní",J175,0)</f>
        <v>14508.4</v>
      </c>
      <c r="BF175" s="131">
        <f>IF(N175="snížená",J175,0)</f>
        <v>0</v>
      </c>
      <c r="BG175" s="131">
        <f>IF(N175="zákl. přenesená",J175,0)</f>
        <v>0</v>
      </c>
      <c r="BH175" s="131">
        <f>IF(N175="sníž. přenesená",J175,0)</f>
        <v>0</v>
      </c>
      <c r="BI175" s="131">
        <f>IF(N175="nulová",J175,0)</f>
        <v>0</v>
      </c>
      <c r="BJ175" s="16" t="s">
        <v>21</v>
      </c>
      <c r="BK175" s="131">
        <f>ROUND(I175*H175,2)</f>
        <v>14508.4</v>
      </c>
      <c r="BL175" s="16" t="s">
        <v>148</v>
      </c>
      <c r="BM175" s="130" t="s">
        <v>768</v>
      </c>
    </row>
    <row r="176" spans="1:65" s="13" customFormat="1">
      <c r="B176" s="136"/>
      <c r="D176" s="132" t="s">
        <v>152</v>
      </c>
      <c r="E176" s="137" t="s">
        <v>3</v>
      </c>
      <c r="F176" s="138" t="s">
        <v>769</v>
      </c>
      <c r="H176" s="139">
        <v>10.050000000000001</v>
      </c>
      <c r="L176" s="136"/>
      <c r="M176" s="140"/>
      <c r="N176" s="141"/>
      <c r="O176" s="141"/>
      <c r="P176" s="141"/>
      <c r="Q176" s="141"/>
      <c r="R176" s="141"/>
      <c r="S176" s="141"/>
      <c r="T176" s="142"/>
      <c r="AT176" s="137" t="s">
        <v>152</v>
      </c>
      <c r="AU176" s="137" t="s">
        <v>84</v>
      </c>
      <c r="AV176" s="13" t="s">
        <v>84</v>
      </c>
      <c r="AW176" s="13" t="s">
        <v>33</v>
      </c>
      <c r="AX176" s="13" t="s">
        <v>74</v>
      </c>
      <c r="AY176" s="137" t="s">
        <v>142</v>
      </c>
    </row>
    <row r="177" spans="1:65" s="13" customFormat="1">
      <c r="B177" s="136"/>
      <c r="D177" s="132" t="s">
        <v>152</v>
      </c>
      <c r="E177" s="137" t="s">
        <v>3</v>
      </c>
      <c r="F177" s="138" t="s">
        <v>770</v>
      </c>
      <c r="H177" s="139">
        <v>9.0399999999999991</v>
      </c>
      <c r="L177" s="136"/>
      <c r="M177" s="140"/>
      <c r="N177" s="141"/>
      <c r="O177" s="141"/>
      <c r="P177" s="141"/>
      <c r="Q177" s="141"/>
      <c r="R177" s="141"/>
      <c r="S177" s="141"/>
      <c r="T177" s="142"/>
      <c r="AT177" s="137" t="s">
        <v>152</v>
      </c>
      <c r="AU177" s="137" t="s">
        <v>84</v>
      </c>
      <c r="AV177" s="13" t="s">
        <v>84</v>
      </c>
      <c r="AW177" s="13" t="s">
        <v>33</v>
      </c>
      <c r="AX177" s="13" t="s">
        <v>74</v>
      </c>
      <c r="AY177" s="137" t="s">
        <v>142</v>
      </c>
    </row>
    <row r="178" spans="1:65" s="14" customFormat="1">
      <c r="B178" s="152"/>
      <c r="D178" s="132" t="s">
        <v>152</v>
      </c>
      <c r="E178" s="153" t="s">
        <v>3</v>
      </c>
      <c r="F178" s="154" t="s">
        <v>260</v>
      </c>
      <c r="H178" s="155">
        <v>19.09</v>
      </c>
      <c r="L178" s="152"/>
      <c r="M178" s="156"/>
      <c r="N178" s="157"/>
      <c r="O178" s="157"/>
      <c r="P178" s="157"/>
      <c r="Q178" s="157"/>
      <c r="R178" s="157"/>
      <c r="S178" s="157"/>
      <c r="T178" s="158"/>
      <c r="AT178" s="153" t="s">
        <v>152</v>
      </c>
      <c r="AU178" s="153" t="s">
        <v>84</v>
      </c>
      <c r="AV178" s="14" t="s">
        <v>148</v>
      </c>
      <c r="AW178" s="14" t="s">
        <v>4</v>
      </c>
      <c r="AX178" s="14" t="s">
        <v>21</v>
      </c>
      <c r="AY178" s="153" t="s">
        <v>142</v>
      </c>
    </row>
    <row r="179" spans="1:65" s="2" customFormat="1" ht="21.75" customHeight="1">
      <c r="A179" s="25"/>
      <c r="B179" s="119"/>
      <c r="C179" s="143" t="s">
        <v>295</v>
      </c>
      <c r="D179" s="143" t="s">
        <v>195</v>
      </c>
      <c r="E179" s="144" t="s">
        <v>771</v>
      </c>
      <c r="F179" s="145" t="s">
        <v>772</v>
      </c>
      <c r="G179" s="146" t="s">
        <v>165</v>
      </c>
      <c r="H179" s="147">
        <v>9</v>
      </c>
      <c r="I179" s="148">
        <v>2720</v>
      </c>
      <c r="J179" s="148">
        <f>ROUND(I179*H179,2)</f>
        <v>24480</v>
      </c>
      <c r="K179" s="145" t="s">
        <v>3</v>
      </c>
      <c r="L179" s="149"/>
      <c r="M179" s="150" t="s">
        <v>3</v>
      </c>
      <c r="N179" s="151" t="s">
        <v>45</v>
      </c>
      <c r="O179" s="128">
        <v>0</v>
      </c>
      <c r="P179" s="128">
        <f>O179*H179</f>
        <v>0</v>
      </c>
      <c r="Q179" s="128">
        <v>0.76800000000000002</v>
      </c>
      <c r="R179" s="128">
        <f>Q179*H179</f>
        <v>6.9119999999999999</v>
      </c>
      <c r="S179" s="128">
        <v>0</v>
      </c>
      <c r="T179" s="129">
        <f>S179*H179</f>
        <v>0</v>
      </c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R179" s="130" t="s">
        <v>185</v>
      </c>
      <c r="AT179" s="130" t="s">
        <v>195</v>
      </c>
      <c r="AU179" s="130" t="s">
        <v>84</v>
      </c>
      <c r="AY179" s="16" t="s">
        <v>142</v>
      </c>
      <c r="BE179" s="131">
        <f>IF(N179="základní",J179,0)</f>
        <v>24480</v>
      </c>
      <c r="BF179" s="131">
        <f>IF(N179="snížená",J179,0)</f>
        <v>0</v>
      </c>
      <c r="BG179" s="131">
        <f>IF(N179="zákl. přenesená",J179,0)</f>
        <v>0</v>
      </c>
      <c r="BH179" s="131">
        <f>IF(N179="sníž. přenesená",J179,0)</f>
        <v>0</v>
      </c>
      <c r="BI179" s="131">
        <f>IF(N179="nulová",J179,0)</f>
        <v>0</v>
      </c>
      <c r="BJ179" s="16" t="s">
        <v>21</v>
      </c>
      <c r="BK179" s="131">
        <f>ROUND(I179*H179,2)</f>
        <v>24480</v>
      </c>
      <c r="BL179" s="16" t="s">
        <v>148</v>
      </c>
      <c r="BM179" s="130" t="s">
        <v>773</v>
      </c>
    </row>
    <row r="180" spans="1:65" s="13" customFormat="1">
      <c r="B180" s="136"/>
      <c r="D180" s="132" t="s">
        <v>152</v>
      </c>
      <c r="E180" s="137" t="s">
        <v>3</v>
      </c>
      <c r="F180" s="138" t="s">
        <v>774</v>
      </c>
      <c r="H180" s="139">
        <v>5</v>
      </c>
      <c r="L180" s="136"/>
      <c r="M180" s="140"/>
      <c r="N180" s="141"/>
      <c r="O180" s="141"/>
      <c r="P180" s="141"/>
      <c r="Q180" s="141"/>
      <c r="R180" s="141"/>
      <c r="S180" s="141"/>
      <c r="T180" s="142"/>
      <c r="AT180" s="137" t="s">
        <v>152</v>
      </c>
      <c r="AU180" s="137" t="s">
        <v>84</v>
      </c>
      <c r="AV180" s="13" t="s">
        <v>84</v>
      </c>
      <c r="AW180" s="13" t="s">
        <v>33</v>
      </c>
      <c r="AX180" s="13" t="s">
        <v>74</v>
      </c>
      <c r="AY180" s="137" t="s">
        <v>142</v>
      </c>
    </row>
    <row r="181" spans="1:65" s="13" customFormat="1">
      <c r="B181" s="136"/>
      <c r="D181" s="132" t="s">
        <v>152</v>
      </c>
      <c r="E181" s="137" t="s">
        <v>3</v>
      </c>
      <c r="F181" s="138" t="s">
        <v>775</v>
      </c>
      <c r="H181" s="139">
        <v>4</v>
      </c>
      <c r="L181" s="136"/>
      <c r="M181" s="140"/>
      <c r="N181" s="141"/>
      <c r="O181" s="141"/>
      <c r="P181" s="141"/>
      <c r="Q181" s="141"/>
      <c r="R181" s="141"/>
      <c r="S181" s="141"/>
      <c r="T181" s="142"/>
      <c r="AT181" s="137" t="s">
        <v>152</v>
      </c>
      <c r="AU181" s="137" t="s">
        <v>84</v>
      </c>
      <c r="AV181" s="13" t="s">
        <v>84</v>
      </c>
      <c r="AW181" s="13" t="s">
        <v>33</v>
      </c>
      <c r="AX181" s="13" t="s">
        <v>74</v>
      </c>
      <c r="AY181" s="137" t="s">
        <v>142</v>
      </c>
    </row>
    <row r="182" spans="1:65" s="14" customFormat="1">
      <c r="B182" s="152"/>
      <c r="D182" s="132" t="s">
        <v>152</v>
      </c>
      <c r="E182" s="153" t="s">
        <v>3</v>
      </c>
      <c r="F182" s="154" t="s">
        <v>260</v>
      </c>
      <c r="H182" s="155">
        <v>9</v>
      </c>
      <c r="L182" s="152"/>
      <c r="M182" s="156"/>
      <c r="N182" s="157"/>
      <c r="O182" s="157"/>
      <c r="P182" s="157"/>
      <c r="Q182" s="157"/>
      <c r="R182" s="157"/>
      <c r="S182" s="157"/>
      <c r="T182" s="158"/>
      <c r="AT182" s="153" t="s">
        <v>152</v>
      </c>
      <c r="AU182" s="153" t="s">
        <v>84</v>
      </c>
      <c r="AV182" s="14" t="s">
        <v>148</v>
      </c>
      <c r="AW182" s="14" t="s">
        <v>4</v>
      </c>
      <c r="AX182" s="14" t="s">
        <v>21</v>
      </c>
      <c r="AY182" s="153" t="s">
        <v>142</v>
      </c>
    </row>
    <row r="183" spans="1:65" s="2" customFormat="1" ht="21.75" customHeight="1">
      <c r="A183" s="25"/>
      <c r="B183" s="119"/>
      <c r="C183" s="120" t="s">
        <v>301</v>
      </c>
      <c r="D183" s="120" t="s">
        <v>144</v>
      </c>
      <c r="E183" s="121" t="s">
        <v>776</v>
      </c>
      <c r="F183" s="122" t="s">
        <v>777</v>
      </c>
      <c r="G183" s="123" t="s">
        <v>182</v>
      </c>
      <c r="H183" s="124">
        <v>8.7449999999999992</v>
      </c>
      <c r="I183" s="125">
        <v>3130</v>
      </c>
      <c r="J183" s="125">
        <f>ROUND(I183*H183,2)</f>
        <v>27371.85</v>
      </c>
      <c r="K183" s="122" t="s">
        <v>3</v>
      </c>
      <c r="L183" s="26"/>
      <c r="M183" s="126" t="s">
        <v>3</v>
      </c>
      <c r="N183" s="127" t="s">
        <v>45</v>
      </c>
      <c r="O183" s="128">
        <v>0</v>
      </c>
      <c r="P183" s="128">
        <f>O183*H183</f>
        <v>0</v>
      </c>
      <c r="Q183" s="128">
        <v>2.26674</v>
      </c>
      <c r="R183" s="128">
        <f>Q183*H183</f>
        <v>19.822641299999997</v>
      </c>
      <c r="S183" s="128">
        <v>0</v>
      </c>
      <c r="T183" s="129">
        <f>S183*H183</f>
        <v>0</v>
      </c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R183" s="130" t="s">
        <v>148</v>
      </c>
      <c r="AT183" s="130" t="s">
        <v>144</v>
      </c>
      <c r="AU183" s="130" t="s">
        <v>84</v>
      </c>
      <c r="AY183" s="16" t="s">
        <v>142</v>
      </c>
      <c r="BE183" s="131">
        <f>IF(N183="základní",J183,0)</f>
        <v>27371.85</v>
      </c>
      <c r="BF183" s="131">
        <f>IF(N183="snížená",J183,0)</f>
        <v>0</v>
      </c>
      <c r="BG183" s="131">
        <f>IF(N183="zákl. přenesená",J183,0)</f>
        <v>0</v>
      </c>
      <c r="BH183" s="131">
        <f>IF(N183="sníž. přenesená",J183,0)</f>
        <v>0</v>
      </c>
      <c r="BI183" s="131">
        <f>IF(N183="nulová",J183,0)</f>
        <v>0</v>
      </c>
      <c r="BJ183" s="16" t="s">
        <v>21</v>
      </c>
      <c r="BK183" s="131">
        <f>ROUND(I183*H183,2)</f>
        <v>27371.85</v>
      </c>
      <c r="BL183" s="16" t="s">
        <v>148</v>
      </c>
      <c r="BM183" s="130" t="s">
        <v>778</v>
      </c>
    </row>
    <row r="184" spans="1:65" s="13" customFormat="1" ht="20.399999999999999">
      <c r="B184" s="136"/>
      <c r="D184" s="132" t="s">
        <v>152</v>
      </c>
      <c r="E184" s="137" t="s">
        <v>3</v>
      </c>
      <c r="F184" s="138" t="s">
        <v>779</v>
      </c>
      <c r="H184" s="139">
        <v>4.625</v>
      </c>
      <c r="L184" s="136"/>
      <c r="M184" s="140"/>
      <c r="N184" s="141"/>
      <c r="O184" s="141"/>
      <c r="P184" s="141"/>
      <c r="Q184" s="141"/>
      <c r="R184" s="141"/>
      <c r="S184" s="141"/>
      <c r="T184" s="142"/>
      <c r="AT184" s="137" t="s">
        <v>152</v>
      </c>
      <c r="AU184" s="137" t="s">
        <v>84</v>
      </c>
      <c r="AV184" s="13" t="s">
        <v>84</v>
      </c>
      <c r="AW184" s="13" t="s">
        <v>33</v>
      </c>
      <c r="AX184" s="13" t="s">
        <v>74</v>
      </c>
      <c r="AY184" s="137" t="s">
        <v>142</v>
      </c>
    </row>
    <row r="185" spans="1:65" s="13" customFormat="1">
      <c r="B185" s="136"/>
      <c r="D185" s="132" t="s">
        <v>152</v>
      </c>
      <c r="E185" s="137" t="s">
        <v>3</v>
      </c>
      <c r="F185" s="138" t="s">
        <v>780</v>
      </c>
      <c r="H185" s="139">
        <v>4.1199999999999992</v>
      </c>
      <c r="L185" s="136"/>
      <c r="M185" s="140"/>
      <c r="N185" s="141"/>
      <c r="O185" s="141"/>
      <c r="P185" s="141"/>
      <c r="Q185" s="141"/>
      <c r="R185" s="141"/>
      <c r="S185" s="141"/>
      <c r="T185" s="142"/>
      <c r="AT185" s="137" t="s">
        <v>152</v>
      </c>
      <c r="AU185" s="137" t="s">
        <v>84</v>
      </c>
      <c r="AV185" s="13" t="s">
        <v>84</v>
      </c>
      <c r="AW185" s="13" t="s">
        <v>33</v>
      </c>
      <c r="AX185" s="13" t="s">
        <v>74</v>
      </c>
      <c r="AY185" s="137" t="s">
        <v>142</v>
      </c>
    </row>
    <row r="186" spans="1:65" s="14" customFormat="1">
      <c r="B186" s="152"/>
      <c r="D186" s="132" t="s">
        <v>152</v>
      </c>
      <c r="E186" s="153" t="s">
        <v>3</v>
      </c>
      <c r="F186" s="154" t="s">
        <v>260</v>
      </c>
      <c r="H186" s="155">
        <v>8.7449999999999992</v>
      </c>
      <c r="L186" s="152"/>
      <c r="M186" s="156"/>
      <c r="N186" s="157"/>
      <c r="O186" s="157"/>
      <c r="P186" s="157"/>
      <c r="Q186" s="157"/>
      <c r="R186" s="157"/>
      <c r="S186" s="157"/>
      <c r="T186" s="158"/>
      <c r="AT186" s="153" t="s">
        <v>152</v>
      </c>
      <c r="AU186" s="153" t="s">
        <v>84</v>
      </c>
      <c r="AV186" s="14" t="s">
        <v>148</v>
      </c>
      <c r="AW186" s="14" t="s">
        <v>4</v>
      </c>
      <c r="AX186" s="14" t="s">
        <v>21</v>
      </c>
      <c r="AY186" s="153" t="s">
        <v>142</v>
      </c>
    </row>
    <row r="187" spans="1:65" s="2" customFormat="1" ht="33" customHeight="1">
      <c r="A187" s="25"/>
      <c r="B187" s="119"/>
      <c r="C187" s="120" t="s">
        <v>307</v>
      </c>
      <c r="D187" s="120" t="s">
        <v>144</v>
      </c>
      <c r="E187" s="121" t="s">
        <v>781</v>
      </c>
      <c r="F187" s="122" t="s">
        <v>782</v>
      </c>
      <c r="G187" s="123" t="s">
        <v>251</v>
      </c>
      <c r="H187" s="124">
        <v>93</v>
      </c>
      <c r="I187" s="125">
        <v>190</v>
      </c>
      <c r="J187" s="125">
        <f>ROUND(I187*H187,2)</f>
        <v>17670</v>
      </c>
      <c r="K187" s="122" t="s">
        <v>3</v>
      </c>
      <c r="L187" s="26"/>
      <c r="M187" s="126" t="s">
        <v>3</v>
      </c>
      <c r="N187" s="127" t="s">
        <v>45</v>
      </c>
      <c r="O187" s="128">
        <v>0</v>
      </c>
      <c r="P187" s="128">
        <f>O187*H187</f>
        <v>0</v>
      </c>
      <c r="Q187" s="128">
        <v>0</v>
      </c>
      <c r="R187" s="128">
        <f>Q187*H187</f>
        <v>0</v>
      </c>
      <c r="S187" s="128">
        <v>0</v>
      </c>
      <c r="T187" s="129">
        <f>S187*H187</f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30" t="s">
        <v>148</v>
      </c>
      <c r="AT187" s="130" t="s">
        <v>144</v>
      </c>
      <c r="AU187" s="130" t="s">
        <v>84</v>
      </c>
      <c r="AY187" s="16" t="s">
        <v>142</v>
      </c>
      <c r="BE187" s="131">
        <f>IF(N187="základní",J187,0)</f>
        <v>17670</v>
      </c>
      <c r="BF187" s="131">
        <f>IF(N187="snížená",J187,0)</f>
        <v>0</v>
      </c>
      <c r="BG187" s="131">
        <f>IF(N187="zákl. přenesená",J187,0)</f>
        <v>0</v>
      </c>
      <c r="BH187" s="131">
        <f>IF(N187="sníž. přenesená",J187,0)</f>
        <v>0</v>
      </c>
      <c r="BI187" s="131">
        <f>IF(N187="nulová",J187,0)</f>
        <v>0</v>
      </c>
      <c r="BJ187" s="16" t="s">
        <v>21</v>
      </c>
      <c r="BK187" s="131">
        <f>ROUND(I187*H187,2)</f>
        <v>17670</v>
      </c>
      <c r="BL187" s="16" t="s">
        <v>148</v>
      </c>
      <c r="BM187" s="130" t="s">
        <v>783</v>
      </c>
    </row>
    <row r="188" spans="1:65" s="13" customFormat="1" ht="20.399999999999999">
      <c r="B188" s="136"/>
      <c r="D188" s="132" t="s">
        <v>152</v>
      </c>
      <c r="E188" s="137" t="s">
        <v>3</v>
      </c>
      <c r="F188" s="138" t="s">
        <v>735</v>
      </c>
      <c r="H188" s="139">
        <v>93</v>
      </c>
      <c r="L188" s="136"/>
      <c r="M188" s="140"/>
      <c r="N188" s="141"/>
      <c r="O188" s="141"/>
      <c r="P188" s="141"/>
      <c r="Q188" s="141"/>
      <c r="R188" s="141"/>
      <c r="S188" s="141"/>
      <c r="T188" s="142"/>
      <c r="AT188" s="137" t="s">
        <v>152</v>
      </c>
      <c r="AU188" s="137" t="s">
        <v>84</v>
      </c>
      <c r="AV188" s="13" t="s">
        <v>84</v>
      </c>
      <c r="AW188" s="13" t="s">
        <v>33</v>
      </c>
      <c r="AX188" s="13" t="s">
        <v>21</v>
      </c>
      <c r="AY188" s="137" t="s">
        <v>142</v>
      </c>
    </row>
    <row r="189" spans="1:65" s="2" customFormat="1" ht="21.75" customHeight="1">
      <c r="A189" s="25"/>
      <c r="B189" s="119"/>
      <c r="C189" s="120" t="s">
        <v>311</v>
      </c>
      <c r="D189" s="120" t="s">
        <v>144</v>
      </c>
      <c r="E189" s="121" t="s">
        <v>784</v>
      </c>
      <c r="F189" s="122" t="s">
        <v>785</v>
      </c>
      <c r="G189" s="123" t="s">
        <v>198</v>
      </c>
      <c r="H189" s="124">
        <v>3</v>
      </c>
      <c r="I189" s="125">
        <v>277</v>
      </c>
      <c r="J189" s="125">
        <f>ROUND(I189*H189,2)</f>
        <v>831</v>
      </c>
      <c r="K189" s="122" t="s">
        <v>3</v>
      </c>
      <c r="L189" s="26"/>
      <c r="M189" s="126" t="s">
        <v>3</v>
      </c>
      <c r="N189" s="127" t="s">
        <v>45</v>
      </c>
      <c r="O189" s="128">
        <v>0</v>
      </c>
      <c r="P189" s="128">
        <f>O189*H189</f>
        <v>0</v>
      </c>
      <c r="Q189" s="128">
        <v>0</v>
      </c>
      <c r="R189" s="128">
        <f>Q189*H189</f>
        <v>0</v>
      </c>
      <c r="S189" s="128">
        <v>0</v>
      </c>
      <c r="T189" s="129">
        <f>S189*H189</f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30" t="s">
        <v>148</v>
      </c>
      <c r="AT189" s="130" t="s">
        <v>144</v>
      </c>
      <c r="AU189" s="130" t="s">
        <v>84</v>
      </c>
      <c r="AY189" s="16" t="s">
        <v>142</v>
      </c>
      <c r="BE189" s="131">
        <f>IF(N189="základní",J189,0)</f>
        <v>831</v>
      </c>
      <c r="BF189" s="131">
        <f>IF(N189="snížená",J189,0)</f>
        <v>0</v>
      </c>
      <c r="BG189" s="131">
        <f>IF(N189="zákl. přenesená",J189,0)</f>
        <v>0</v>
      </c>
      <c r="BH189" s="131">
        <f>IF(N189="sníž. přenesená",J189,0)</f>
        <v>0</v>
      </c>
      <c r="BI189" s="131">
        <f>IF(N189="nulová",J189,0)</f>
        <v>0</v>
      </c>
      <c r="BJ189" s="16" t="s">
        <v>21</v>
      </c>
      <c r="BK189" s="131">
        <f>ROUND(I189*H189,2)</f>
        <v>831</v>
      </c>
      <c r="BL189" s="16" t="s">
        <v>148</v>
      </c>
      <c r="BM189" s="130" t="s">
        <v>786</v>
      </c>
    </row>
    <row r="190" spans="1:65" s="13" customFormat="1">
      <c r="B190" s="136"/>
      <c r="D190" s="132" t="s">
        <v>152</v>
      </c>
      <c r="E190" s="137" t="s">
        <v>3</v>
      </c>
      <c r="F190" s="138" t="s">
        <v>159</v>
      </c>
      <c r="H190" s="139">
        <v>3</v>
      </c>
      <c r="L190" s="136"/>
      <c r="M190" s="140"/>
      <c r="N190" s="141"/>
      <c r="O190" s="141"/>
      <c r="P190" s="141"/>
      <c r="Q190" s="141"/>
      <c r="R190" s="141"/>
      <c r="S190" s="141"/>
      <c r="T190" s="142"/>
      <c r="AT190" s="137" t="s">
        <v>152</v>
      </c>
      <c r="AU190" s="137" t="s">
        <v>84</v>
      </c>
      <c r="AV190" s="13" t="s">
        <v>84</v>
      </c>
      <c r="AW190" s="13" t="s">
        <v>33</v>
      </c>
      <c r="AX190" s="13" t="s">
        <v>21</v>
      </c>
      <c r="AY190" s="137" t="s">
        <v>142</v>
      </c>
    </row>
    <row r="191" spans="1:65" s="2" customFormat="1" ht="16.5" customHeight="1">
      <c r="A191" s="25"/>
      <c r="B191" s="119"/>
      <c r="C191" s="120" t="s">
        <v>315</v>
      </c>
      <c r="D191" s="120" t="s">
        <v>144</v>
      </c>
      <c r="E191" s="121" t="s">
        <v>308</v>
      </c>
      <c r="F191" s="122" t="s">
        <v>787</v>
      </c>
      <c r="G191" s="123" t="s">
        <v>198</v>
      </c>
      <c r="H191" s="124">
        <v>196</v>
      </c>
      <c r="I191" s="125">
        <v>49</v>
      </c>
      <c r="J191" s="125">
        <f>ROUND(I191*H191,2)</f>
        <v>9604</v>
      </c>
      <c r="K191" s="122" t="s">
        <v>3</v>
      </c>
      <c r="L191" s="26"/>
      <c r="M191" s="126" t="s">
        <v>3</v>
      </c>
      <c r="N191" s="127" t="s">
        <v>45</v>
      </c>
      <c r="O191" s="128">
        <v>0</v>
      </c>
      <c r="P191" s="128">
        <f>O191*H191</f>
        <v>0</v>
      </c>
      <c r="Q191" s="128">
        <v>0</v>
      </c>
      <c r="R191" s="128">
        <f>Q191*H191</f>
        <v>0</v>
      </c>
      <c r="S191" s="128">
        <v>0</v>
      </c>
      <c r="T191" s="129">
        <f>S191*H191</f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30" t="s">
        <v>148</v>
      </c>
      <c r="AT191" s="130" t="s">
        <v>144</v>
      </c>
      <c r="AU191" s="130" t="s">
        <v>84</v>
      </c>
      <c r="AY191" s="16" t="s">
        <v>142</v>
      </c>
      <c r="BE191" s="131">
        <f>IF(N191="základní",J191,0)</f>
        <v>9604</v>
      </c>
      <c r="BF191" s="131">
        <f>IF(N191="snížená",J191,0)</f>
        <v>0</v>
      </c>
      <c r="BG191" s="131">
        <f>IF(N191="zákl. přenesená",J191,0)</f>
        <v>0</v>
      </c>
      <c r="BH191" s="131">
        <f>IF(N191="sníž. přenesená",J191,0)</f>
        <v>0</v>
      </c>
      <c r="BI191" s="131">
        <f>IF(N191="nulová",J191,0)</f>
        <v>0</v>
      </c>
      <c r="BJ191" s="16" t="s">
        <v>21</v>
      </c>
      <c r="BK191" s="131">
        <f>ROUND(I191*H191,2)</f>
        <v>9604</v>
      </c>
      <c r="BL191" s="16" t="s">
        <v>148</v>
      </c>
      <c r="BM191" s="130" t="s">
        <v>788</v>
      </c>
    </row>
    <row r="192" spans="1:65" s="12" customFormat="1" ht="25.95" customHeight="1">
      <c r="B192" s="107"/>
      <c r="D192" s="108" t="s">
        <v>73</v>
      </c>
      <c r="E192" s="109" t="s">
        <v>385</v>
      </c>
      <c r="F192" s="109" t="s">
        <v>385</v>
      </c>
      <c r="J192" s="110">
        <f>BK192</f>
        <v>247400</v>
      </c>
      <c r="L192" s="107"/>
      <c r="M192" s="111"/>
      <c r="N192" s="112"/>
      <c r="O192" s="112"/>
      <c r="P192" s="113">
        <f>P193</f>
        <v>0</v>
      </c>
      <c r="Q192" s="112"/>
      <c r="R192" s="113">
        <f>R193</f>
        <v>0</v>
      </c>
      <c r="S192" s="112"/>
      <c r="T192" s="114">
        <f>T193</f>
        <v>0</v>
      </c>
      <c r="AR192" s="108" t="s">
        <v>148</v>
      </c>
      <c r="AT192" s="115" t="s">
        <v>73</v>
      </c>
      <c r="AU192" s="115" t="s">
        <v>74</v>
      </c>
      <c r="AY192" s="108" t="s">
        <v>142</v>
      </c>
      <c r="BK192" s="116">
        <f>BK193</f>
        <v>247400</v>
      </c>
    </row>
    <row r="193" spans="1:65" s="12" customFormat="1" ht="22.8" customHeight="1">
      <c r="B193" s="107"/>
      <c r="D193" s="108" t="s">
        <v>73</v>
      </c>
      <c r="E193" s="117" t="s">
        <v>386</v>
      </c>
      <c r="F193" s="117" t="s">
        <v>555</v>
      </c>
      <c r="J193" s="118">
        <f>BK193</f>
        <v>247400</v>
      </c>
      <c r="L193" s="107"/>
      <c r="M193" s="111"/>
      <c r="N193" s="112"/>
      <c r="O193" s="112"/>
      <c r="P193" s="113">
        <f>SUM(P194:P201)</f>
        <v>0</v>
      </c>
      <c r="Q193" s="112"/>
      <c r="R193" s="113">
        <f>SUM(R194:R201)</f>
        <v>0</v>
      </c>
      <c r="S193" s="112"/>
      <c r="T193" s="114">
        <f>SUM(T194:T201)</f>
        <v>0</v>
      </c>
      <c r="AR193" s="108" t="s">
        <v>148</v>
      </c>
      <c r="AT193" s="115" t="s">
        <v>73</v>
      </c>
      <c r="AU193" s="115" t="s">
        <v>21</v>
      </c>
      <c r="AY193" s="108" t="s">
        <v>142</v>
      </c>
      <c r="BK193" s="116">
        <f>SUM(BK194:BK201)</f>
        <v>247400</v>
      </c>
    </row>
    <row r="194" spans="1:65" s="2" customFormat="1" ht="16.5" customHeight="1">
      <c r="A194" s="25"/>
      <c r="B194" s="119"/>
      <c r="C194" s="120" t="s">
        <v>789</v>
      </c>
      <c r="D194" s="120" t="s">
        <v>144</v>
      </c>
      <c r="E194" s="121" t="s">
        <v>556</v>
      </c>
      <c r="F194" s="122" t="s">
        <v>790</v>
      </c>
      <c r="G194" s="123" t="s">
        <v>577</v>
      </c>
      <c r="H194" s="124">
        <v>2</v>
      </c>
      <c r="I194" s="125">
        <v>300</v>
      </c>
      <c r="J194" s="125">
        <f>ROUND(I194*H194,2)</f>
        <v>600</v>
      </c>
      <c r="K194" s="122" t="s">
        <v>3</v>
      </c>
      <c r="L194" s="26"/>
      <c r="M194" s="126" t="s">
        <v>3</v>
      </c>
      <c r="N194" s="127" t="s">
        <v>45</v>
      </c>
      <c r="O194" s="128">
        <v>0</v>
      </c>
      <c r="P194" s="128">
        <f>O194*H194</f>
        <v>0</v>
      </c>
      <c r="Q194" s="128">
        <v>0</v>
      </c>
      <c r="R194" s="128">
        <f>Q194*H194</f>
        <v>0</v>
      </c>
      <c r="S194" s="128">
        <v>0</v>
      </c>
      <c r="T194" s="129">
        <f>S194*H194</f>
        <v>0</v>
      </c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R194" s="130" t="s">
        <v>199</v>
      </c>
      <c r="AT194" s="130" t="s">
        <v>144</v>
      </c>
      <c r="AU194" s="130" t="s">
        <v>84</v>
      </c>
      <c r="AY194" s="16" t="s">
        <v>142</v>
      </c>
      <c r="BE194" s="131">
        <f>IF(N194="základní",J194,0)</f>
        <v>600</v>
      </c>
      <c r="BF194" s="131">
        <f>IF(N194="snížená",J194,0)</f>
        <v>0</v>
      </c>
      <c r="BG194" s="131">
        <f>IF(N194="zákl. přenesená",J194,0)</f>
        <v>0</v>
      </c>
      <c r="BH194" s="131">
        <f>IF(N194="sníž. přenesená",J194,0)</f>
        <v>0</v>
      </c>
      <c r="BI194" s="131">
        <f>IF(N194="nulová",J194,0)</f>
        <v>0</v>
      </c>
      <c r="BJ194" s="16" t="s">
        <v>21</v>
      </c>
      <c r="BK194" s="131">
        <f>ROUND(I194*H194,2)</f>
        <v>600</v>
      </c>
      <c r="BL194" s="16" t="s">
        <v>199</v>
      </c>
      <c r="BM194" s="130" t="s">
        <v>791</v>
      </c>
    </row>
    <row r="195" spans="1:65" s="13" customFormat="1" ht="20.399999999999999">
      <c r="B195" s="136"/>
      <c r="D195" s="132" t="s">
        <v>152</v>
      </c>
      <c r="E195" s="137" t="s">
        <v>3</v>
      </c>
      <c r="F195" s="138" t="s">
        <v>792</v>
      </c>
      <c r="H195" s="139">
        <v>2</v>
      </c>
      <c r="L195" s="136"/>
      <c r="M195" s="140"/>
      <c r="N195" s="141"/>
      <c r="O195" s="141"/>
      <c r="P195" s="141"/>
      <c r="Q195" s="141"/>
      <c r="R195" s="141"/>
      <c r="S195" s="141"/>
      <c r="T195" s="142"/>
      <c r="AT195" s="137" t="s">
        <v>152</v>
      </c>
      <c r="AU195" s="137" t="s">
        <v>84</v>
      </c>
      <c r="AV195" s="13" t="s">
        <v>84</v>
      </c>
      <c r="AW195" s="13" t="s">
        <v>33</v>
      </c>
      <c r="AX195" s="13" t="s">
        <v>21</v>
      </c>
      <c r="AY195" s="137" t="s">
        <v>142</v>
      </c>
    </row>
    <row r="196" spans="1:65" s="2" customFormat="1" ht="33" customHeight="1">
      <c r="A196" s="25"/>
      <c r="B196" s="119"/>
      <c r="C196" s="120" t="s">
        <v>793</v>
      </c>
      <c r="D196" s="120" t="s">
        <v>144</v>
      </c>
      <c r="E196" s="121" t="s">
        <v>560</v>
      </c>
      <c r="F196" s="122" t="s">
        <v>794</v>
      </c>
      <c r="G196" s="123" t="s">
        <v>577</v>
      </c>
      <c r="H196" s="124">
        <v>2</v>
      </c>
      <c r="I196" s="125">
        <v>1960</v>
      </c>
      <c r="J196" s="125">
        <f>ROUND(I196*H196,2)</f>
        <v>3920</v>
      </c>
      <c r="K196" s="122" t="s">
        <v>3</v>
      </c>
      <c r="L196" s="26"/>
      <c r="M196" s="126" t="s">
        <v>3</v>
      </c>
      <c r="N196" s="127" t="s">
        <v>45</v>
      </c>
      <c r="O196" s="128">
        <v>0</v>
      </c>
      <c r="P196" s="128">
        <f>O196*H196</f>
        <v>0</v>
      </c>
      <c r="Q196" s="128">
        <v>0</v>
      </c>
      <c r="R196" s="128">
        <f>Q196*H196</f>
        <v>0</v>
      </c>
      <c r="S196" s="128">
        <v>0</v>
      </c>
      <c r="T196" s="129">
        <f>S196*H196</f>
        <v>0</v>
      </c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R196" s="130" t="s">
        <v>199</v>
      </c>
      <c r="AT196" s="130" t="s">
        <v>144</v>
      </c>
      <c r="AU196" s="130" t="s">
        <v>84</v>
      </c>
      <c r="AY196" s="16" t="s">
        <v>142</v>
      </c>
      <c r="BE196" s="131">
        <f>IF(N196="základní",J196,0)</f>
        <v>3920</v>
      </c>
      <c r="BF196" s="131">
        <f>IF(N196="snížená",J196,0)</f>
        <v>0</v>
      </c>
      <c r="BG196" s="131">
        <f>IF(N196="zákl. přenesená",J196,0)</f>
        <v>0</v>
      </c>
      <c r="BH196" s="131">
        <f>IF(N196="sníž. přenesená",J196,0)</f>
        <v>0</v>
      </c>
      <c r="BI196" s="131">
        <f>IF(N196="nulová",J196,0)</f>
        <v>0</v>
      </c>
      <c r="BJ196" s="16" t="s">
        <v>21</v>
      </c>
      <c r="BK196" s="131">
        <f>ROUND(I196*H196,2)</f>
        <v>3920</v>
      </c>
      <c r="BL196" s="16" t="s">
        <v>199</v>
      </c>
      <c r="BM196" s="130" t="s">
        <v>795</v>
      </c>
    </row>
    <row r="197" spans="1:65" s="13" customFormat="1" ht="20.399999999999999">
      <c r="B197" s="136"/>
      <c r="D197" s="132" t="s">
        <v>152</v>
      </c>
      <c r="E197" s="137" t="s">
        <v>3</v>
      </c>
      <c r="F197" s="138" t="s">
        <v>792</v>
      </c>
      <c r="H197" s="139">
        <v>2</v>
      </c>
      <c r="L197" s="136"/>
      <c r="M197" s="140"/>
      <c r="N197" s="141"/>
      <c r="O197" s="141"/>
      <c r="P197" s="141"/>
      <c r="Q197" s="141"/>
      <c r="R197" s="141"/>
      <c r="S197" s="141"/>
      <c r="T197" s="142"/>
      <c r="AT197" s="137" t="s">
        <v>152</v>
      </c>
      <c r="AU197" s="137" t="s">
        <v>84</v>
      </c>
      <c r="AV197" s="13" t="s">
        <v>84</v>
      </c>
      <c r="AW197" s="13" t="s">
        <v>33</v>
      </c>
      <c r="AX197" s="13" t="s">
        <v>21</v>
      </c>
      <c r="AY197" s="137" t="s">
        <v>142</v>
      </c>
    </row>
    <row r="198" spans="1:65" s="2" customFormat="1" ht="21.75" customHeight="1">
      <c r="A198" s="25"/>
      <c r="B198" s="119"/>
      <c r="C198" s="120" t="s">
        <v>796</v>
      </c>
      <c r="D198" s="120" t="s">
        <v>144</v>
      </c>
      <c r="E198" s="121" t="s">
        <v>797</v>
      </c>
      <c r="F198" s="122" t="s">
        <v>798</v>
      </c>
      <c r="G198" s="123" t="s">
        <v>198</v>
      </c>
      <c r="H198" s="124">
        <v>88</v>
      </c>
      <c r="I198" s="125">
        <v>2760</v>
      </c>
      <c r="J198" s="125">
        <f>ROUND(I198*H198,2)</f>
        <v>242880</v>
      </c>
      <c r="K198" s="122" t="s">
        <v>3</v>
      </c>
      <c r="L198" s="26"/>
      <c r="M198" s="126" t="s">
        <v>3</v>
      </c>
      <c r="N198" s="127" t="s">
        <v>45</v>
      </c>
      <c r="O198" s="128">
        <v>0</v>
      </c>
      <c r="P198" s="128">
        <f>O198*H198</f>
        <v>0</v>
      </c>
      <c r="Q198" s="128">
        <v>0</v>
      </c>
      <c r="R198" s="128">
        <f>Q198*H198</f>
        <v>0</v>
      </c>
      <c r="S198" s="128">
        <v>0</v>
      </c>
      <c r="T198" s="129">
        <f>S198*H198</f>
        <v>0</v>
      </c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R198" s="130" t="s">
        <v>148</v>
      </c>
      <c r="AT198" s="130" t="s">
        <v>144</v>
      </c>
      <c r="AU198" s="130" t="s">
        <v>84</v>
      </c>
      <c r="AY198" s="16" t="s">
        <v>142</v>
      </c>
      <c r="BE198" s="131">
        <f>IF(N198="základní",J198,0)</f>
        <v>242880</v>
      </c>
      <c r="BF198" s="131">
        <f>IF(N198="snížená",J198,0)</f>
        <v>0</v>
      </c>
      <c r="BG198" s="131">
        <f>IF(N198="zákl. přenesená",J198,0)</f>
        <v>0</v>
      </c>
      <c r="BH198" s="131">
        <f>IF(N198="sníž. přenesená",J198,0)</f>
        <v>0</v>
      </c>
      <c r="BI198" s="131">
        <f>IF(N198="nulová",J198,0)</f>
        <v>0</v>
      </c>
      <c r="BJ198" s="16" t="s">
        <v>21</v>
      </c>
      <c r="BK198" s="131">
        <f>ROUND(I198*H198,2)</f>
        <v>242880</v>
      </c>
      <c r="BL198" s="16" t="s">
        <v>148</v>
      </c>
      <c r="BM198" s="130" t="s">
        <v>799</v>
      </c>
    </row>
    <row r="199" spans="1:65" s="2" customFormat="1" ht="28.8">
      <c r="A199" s="25"/>
      <c r="B199" s="26"/>
      <c r="C199" s="25"/>
      <c r="D199" s="132" t="s">
        <v>150</v>
      </c>
      <c r="E199" s="25"/>
      <c r="F199" s="133" t="s">
        <v>800</v>
      </c>
      <c r="G199" s="25"/>
      <c r="H199" s="25"/>
      <c r="I199" s="25"/>
      <c r="J199" s="25"/>
      <c r="K199" s="25"/>
      <c r="L199" s="26"/>
      <c r="M199" s="134"/>
      <c r="N199" s="135"/>
      <c r="O199" s="43"/>
      <c r="P199" s="43"/>
      <c r="Q199" s="43"/>
      <c r="R199" s="43"/>
      <c r="S199" s="43"/>
      <c r="T199" s="44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T199" s="16" t="s">
        <v>150</v>
      </c>
      <c r="AU199" s="16" t="s">
        <v>84</v>
      </c>
    </row>
    <row r="200" spans="1:65" s="13" customFormat="1" ht="20.399999999999999">
      <c r="B200" s="136"/>
      <c r="D200" s="132" t="s">
        <v>152</v>
      </c>
      <c r="E200" s="137" t="s">
        <v>3</v>
      </c>
      <c r="F200" s="138" t="s">
        <v>801</v>
      </c>
      <c r="H200" s="139">
        <v>88</v>
      </c>
      <c r="L200" s="136"/>
      <c r="M200" s="140"/>
      <c r="N200" s="141"/>
      <c r="O200" s="141"/>
      <c r="P200" s="141"/>
      <c r="Q200" s="141"/>
      <c r="R200" s="141"/>
      <c r="S200" s="141"/>
      <c r="T200" s="142"/>
      <c r="AT200" s="137" t="s">
        <v>152</v>
      </c>
      <c r="AU200" s="137" t="s">
        <v>84</v>
      </c>
      <c r="AV200" s="13" t="s">
        <v>84</v>
      </c>
      <c r="AW200" s="13" t="s">
        <v>33</v>
      </c>
      <c r="AX200" s="13" t="s">
        <v>74</v>
      </c>
      <c r="AY200" s="137" t="s">
        <v>142</v>
      </c>
    </row>
    <row r="201" spans="1:65" s="14" customFormat="1">
      <c r="B201" s="152"/>
      <c r="D201" s="132" t="s">
        <v>152</v>
      </c>
      <c r="E201" s="153" t="s">
        <v>3</v>
      </c>
      <c r="F201" s="154" t="s">
        <v>260</v>
      </c>
      <c r="H201" s="155">
        <v>88</v>
      </c>
      <c r="L201" s="152"/>
      <c r="M201" s="166"/>
      <c r="N201" s="167"/>
      <c r="O201" s="167"/>
      <c r="P201" s="167"/>
      <c r="Q201" s="167"/>
      <c r="R201" s="167"/>
      <c r="S201" s="167"/>
      <c r="T201" s="168"/>
      <c r="AT201" s="153" t="s">
        <v>152</v>
      </c>
      <c r="AU201" s="153" t="s">
        <v>84</v>
      </c>
      <c r="AV201" s="14" t="s">
        <v>148</v>
      </c>
      <c r="AW201" s="14" t="s">
        <v>4</v>
      </c>
      <c r="AX201" s="14" t="s">
        <v>21</v>
      </c>
      <c r="AY201" s="153" t="s">
        <v>142</v>
      </c>
    </row>
    <row r="202" spans="1:65" s="2" customFormat="1" ht="6.9" customHeight="1">
      <c r="A202" s="25"/>
      <c r="B202" s="34"/>
      <c r="C202" s="35"/>
      <c r="D202" s="35"/>
      <c r="E202" s="35"/>
      <c r="F202" s="35"/>
      <c r="G202" s="35"/>
      <c r="H202" s="35"/>
      <c r="I202" s="35"/>
      <c r="J202" s="35"/>
      <c r="K202" s="35"/>
      <c r="L202" s="26"/>
      <c r="M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</row>
  </sheetData>
  <autoFilter ref="C86:K201"/>
  <mergeCells count="8">
    <mergeCell ref="E77:H77"/>
    <mergeCell ref="E79:H79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0"/>
  <sheetViews>
    <sheetView showGridLines="0" topLeftCell="F1" workbookViewId="0">
      <selection activeCell="L1" sqref="L1:BZ104857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hidden="1" customWidth="1"/>
    <col min="13" max="13" width="10.85546875" style="1" hidden="1" customWidth="1"/>
    <col min="14" max="14" width="9.28515625" style="1" hidden="1" customWidth="1"/>
    <col min="15" max="20" width="14.140625" style="1" hidden="1" customWidth="1"/>
    <col min="21" max="21" width="16.28515625" style="1" hidden="1" customWidth="1"/>
    <col min="22" max="22" width="12.28515625" style="1" hidden="1" customWidth="1"/>
    <col min="23" max="23" width="16.28515625" style="1" hidden="1" customWidth="1"/>
    <col min="24" max="24" width="12.285156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28515625" style="1" hidden="1" customWidth="1"/>
    <col min="29" max="29" width="11" style="1" hidden="1" customWidth="1"/>
    <col min="30" max="30" width="15" style="1" hidden="1" customWidth="1"/>
    <col min="31" max="31" width="16.28515625" style="1" hidden="1" customWidth="1"/>
    <col min="32" max="43" width="0" hidden="1" customWidth="1"/>
    <col min="44" max="65" width="9.28515625" style="1" hidden="1" customWidth="1"/>
    <col min="66" max="78" width="0" hidden="1" customWidth="1"/>
  </cols>
  <sheetData>
    <row r="1" spans="1:46">
      <c r="A1" s="70"/>
    </row>
    <row r="2" spans="1:46" s="1" customFormat="1" ht="36.9" customHeight="1">
      <c r="L2" s="358" t="s">
        <v>6</v>
      </c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6" t="s">
        <v>106</v>
      </c>
    </row>
    <row r="3" spans="1:46" s="1" customFormat="1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" hidden="1" customHeight="1">
      <c r="B4" s="19"/>
      <c r="D4" s="20" t="s">
        <v>110</v>
      </c>
      <c r="L4" s="19"/>
      <c r="M4" s="71" t="s">
        <v>11</v>
      </c>
      <c r="AT4" s="16" t="s">
        <v>4</v>
      </c>
    </row>
    <row r="5" spans="1:46" s="1" customFormat="1" ht="6.9" hidden="1" customHeight="1">
      <c r="B5" s="19"/>
      <c r="L5" s="19"/>
    </row>
    <row r="6" spans="1:46" s="1" customFormat="1" ht="12" hidden="1" customHeight="1">
      <c r="B6" s="19"/>
      <c r="D6" s="22" t="s">
        <v>15</v>
      </c>
      <c r="L6" s="19"/>
    </row>
    <row r="7" spans="1:46" s="1" customFormat="1" ht="23.25" hidden="1" customHeight="1">
      <c r="B7" s="19"/>
      <c r="E7" s="400" t="str">
        <f>'Rekapitulace stavby'!K6</f>
        <v>Nápravná opatření k odvrácení škod způsobených vlivem staré ekologické zátěže bývalé skládky Vlčí důl v k.ú. Zásmuky</v>
      </c>
      <c r="F7" s="401"/>
      <c r="G7" s="401"/>
      <c r="H7" s="401"/>
      <c r="L7" s="19"/>
    </row>
    <row r="8" spans="1:46" s="2" customFormat="1" ht="12" hidden="1" customHeight="1">
      <c r="A8" s="25"/>
      <c r="B8" s="26"/>
      <c r="C8" s="25"/>
      <c r="D8" s="22" t="s">
        <v>111</v>
      </c>
      <c r="E8" s="25"/>
      <c r="F8" s="25"/>
      <c r="G8" s="25"/>
      <c r="H8" s="25"/>
      <c r="I8" s="25"/>
      <c r="J8" s="25"/>
      <c r="K8" s="25"/>
      <c r="L8" s="7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402" t="s">
        <v>802</v>
      </c>
      <c r="F9" s="403"/>
      <c r="G9" s="403"/>
      <c r="H9" s="403"/>
      <c r="I9" s="25"/>
      <c r="J9" s="25"/>
      <c r="K9" s="25"/>
      <c r="L9" s="7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7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3</v>
      </c>
      <c r="G11" s="25"/>
      <c r="H11" s="25"/>
      <c r="I11" s="22" t="s">
        <v>19</v>
      </c>
      <c r="J11" s="21" t="s">
        <v>20</v>
      </c>
      <c r="K11" s="25"/>
      <c r="L11" s="7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22</v>
      </c>
      <c r="E12" s="25"/>
      <c r="F12" s="21" t="s">
        <v>23</v>
      </c>
      <c r="G12" s="25"/>
      <c r="H12" s="25"/>
      <c r="I12" s="22" t="s">
        <v>24</v>
      </c>
      <c r="J12" s="40" t="str">
        <f>'Rekapitulace stavby'!AN8</f>
        <v>20. 5. 2016</v>
      </c>
      <c r="K12" s="25"/>
      <c r="L12" s="7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8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7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28</v>
      </c>
      <c r="E14" s="25"/>
      <c r="F14" s="25"/>
      <c r="G14" s="25"/>
      <c r="H14" s="25"/>
      <c r="I14" s="22" t="s">
        <v>29</v>
      </c>
      <c r="J14" s="21" t="s">
        <v>3</v>
      </c>
      <c r="K14" s="25"/>
      <c r="L14" s="7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">
        <v>23</v>
      </c>
      <c r="F15" s="25"/>
      <c r="G15" s="25"/>
      <c r="H15" s="25"/>
      <c r="I15" s="22" t="s">
        <v>30</v>
      </c>
      <c r="J15" s="21" t="s">
        <v>3</v>
      </c>
      <c r="K15" s="25"/>
      <c r="L15" s="7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7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31</v>
      </c>
      <c r="E17" s="25"/>
      <c r="F17" s="25"/>
      <c r="G17" s="25"/>
      <c r="H17" s="25"/>
      <c r="I17" s="22" t="s">
        <v>29</v>
      </c>
      <c r="J17" s="21" t="s">
        <v>3</v>
      </c>
      <c r="K17" s="25"/>
      <c r="L17" s="7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21" t="s">
        <v>32</v>
      </c>
      <c r="F18" s="25"/>
      <c r="G18" s="25"/>
      <c r="H18" s="25"/>
      <c r="I18" s="22" t="s">
        <v>30</v>
      </c>
      <c r="J18" s="21" t="s">
        <v>3</v>
      </c>
      <c r="K18" s="25"/>
      <c r="L18" s="7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7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34</v>
      </c>
      <c r="E20" s="25"/>
      <c r="F20" s="25"/>
      <c r="G20" s="25"/>
      <c r="H20" s="25"/>
      <c r="I20" s="22" t="s">
        <v>29</v>
      </c>
      <c r="J20" s="21" t="s">
        <v>3</v>
      </c>
      <c r="K20" s="25"/>
      <c r="L20" s="7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">
        <v>36</v>
      </c>
      <c r="F21" s="25"/>
      <c r="G21" s="25"/>
      <c r="H21" s="25"/>
      <c r="I21" s="22" t="s">
        <v>30</v>
      </c>
      <c r="J21" s="21" t="s">
        <v>3</v>
      </c>
      <c r="K21" s="25"/>
      <c r="L21" s="7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7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37</v>
      </c>
      <c r="E23" s="25"/>
      <c r="F23" s="25"/>
      <c r="G23" s="25"/>
      <c r="H23" s="25"/>
      <c r="I23" s="22" t="s">
        <v>29</v>
      </c>
      <c r="J23" s="21" t="str">
        <f>IF('Rekapitulace stavby'!AN19="","",'Rekapitulace stavby'!AN19)</f>
        <v/>
      </c>
      <c r="K23" s="25"/>
      <c r="L23" s="7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30</v>
      </c>
      <c r="J24" s="21" t="str">
        <f>IF('Rekapitulace stavby'!AN20="","",'Rekapitulace stavby'!AN20)</f>
        <v/>
      </c>
      <c r="K24" s="25"/>
      <c r="L24" s="7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7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39</v>
      </c>
      <c r="E26" s="25"/>
      <c r="F26" s="25"/>
      <c r="G26" s="25"/>
      <c r="H26" s="25"/>
      <c r="I26" s="25"/>
      <c r="J26" s="25"/>
      <c r="K26" s="25"/>
      <c r="L26" s="7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73"/>
      <c r="B27" s="74"/>
      <c r="C27" s="73"/>
      <c r="D27" s="73"/>
      <c r="E27" s="404" t="s">
        <v>3</v>
      </c>
      <c r="F27" s="404"/>
      <c r="G27" s="404"/>
      <c r="H27" s="404"/>
      <c r="I27" s="73"/>
      <c r="J27" s="73"/>
      <c r="K27" s="73"/>
      <c r="L27" s="75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2" customFormat="1" ht="6.9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7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" hidden="1" customHeight="1">
      <c r="A29" s="25"/>
      <c r="B29" s="26"/>
      <c r="C29" s="25"/>
      <c r="D29" s="51"/>
      <c r="E29" s="51"/>
      <c r="F29" s="51"/>
      <c r="G29" s="51"/>
      <c r="H29" s="51"/>
      <c r="I29" s="51"/>
      <c r="J29" s="51"/>
      <c r="K29" s="51"/>
      <c r="L29" s="7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76" t="s">
        <v>40</v>
      </c>
      <c r="E30" s="25"/>
      <c r="F30" s="25"/>
      <c r="G30" s="25"/>
      <c r="H30" s="25"/>
      <c r="I30" s="25"/>
      <c r="J30" s="55">
        <f>ROUND(J81, 2)</f>
        <v>2194500</v>
      </c>
      <c r="K30" s="25"/>
      <c r="L30" s="7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" hidden="1" customHeight="1">
      <c r="A31" s="25"/>
      <c r="B31" s="26"/>
      <c r="C31" s="25"/>
      <c r="D31" s="51"/>
      <c r="E31" s="51"/>
      <c r="F31" s="51"/>
      <c r="G31" s="51"/>
      <c r="H31" s="51"/>
      <c r="I31" s="51"/>
      <c r="J31" s="51"/>
      <c r="K31" s="51"/>
      <c r="L31" s="7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" hidden="1" customHeight="1">
      <c r="A32" s="25"/>
      <c r="B32" s="26"/>
      <c r="C32" s="25"/>
      <c r="D32" s="25"/>
      <c r="E32" s="25"/>
      <c r="F32" s="29" t="s">
        <v>42</v>
      </c>
      <c r="G32" s="25"/>
      <c r="H32" s="25"/>
      <c r="I32" s="29" t="s">
        <v>41</v>
      </c>
      <c r="J32" s="29" t="s">
        <v>43</v>
      </c>
      <c r="K32" s="25"/>
      <c r="L32" s="7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" hidden="1" customHeight="1">
      <c r="A33" s="25"/>
      <c r="B33" s="26"/>
      <c r="C33" s="25"/>
      <c r="D33" s="77" t="s">
        <v>44</v>
      </c>
      <c r="E33" s="22" t="s">
        <v>45</v>
      </c>
      <c r="F33" s="78">
        <f>ROUND((SUM(BE81:BE99)),  2)</f>
        <v>2194500</v>
      </c>
      <c r="G33" s="25"/>
      <c r="H33" s="25"/>
      <c r="I33" s="79">
        <v>0.21</v>
      </c>
      <c r="J33" s="78">
        <f>ROUND(((SUM(BE81:BE99))*I33),  2)</f>
        <v>460845</v>
      </c>
      <c r="K33" s="25"/>
      <c r="L33" s="7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" hidden="1" customHeight="1">
      <c r="A34" s="25"/>
      <c r="B34" s="26"/>
      <c r="C34" s="25"/>
      <c r="D34" s="25"/>
      <c r="E34" s="22" t="s">
        <v>46</v>
      </c>
      <c r="F34" s="78">
        <f>ROUND((SUM(BF81:BF99)),  2)</f>
        <v>0</v>
      </c>
      <c r="G34" s="25"/>
      <c r="H34" s="25"/>
      <c r="I34" s="79">
        <v>0.15</v>
      </c>
      <c r="J34" s="78">
        <f>ROUND(((SUM(BF81:BF99))*I34),  2)</f>
        <v>0</v>
      </c>
      <c r="K34" s="25"/>
      <c r="L34" s="7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" hidden="1" customHeight="1">
      <c r="A35" s="25"/>
      <c r="B35" s="26"/>
      <c r="C35" s="25"/>
      <c r="D35" s="25"/>
      <c r="E35" s="22" t="s">
        <v>47</v>
      </c>
      <c r="F35" s="78">
        <f>ROUND((SUM(BG81:BG99)),  2)</f>
        <v>0</v>
      </c>
      <c r="G35" s="25"/>
      <c r="H35" s="25"/>
      <c r="I35" s="79">
        <v>0.21</v>
      </c>
      <c r="J35" s="78">
        <f>0</f>
        <v>0</v>
      </c>
      <c r="K35" s="25"/>
      <c r="L35" s="7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" hidden="1" customHeight="1">
      <c r="A36" s="25"/>
      <c r="B36" s="26"/>
      <c r="C36" s="25"/>
      <c r="D36" s="25"/>
      <c r="E36" s="22" t="s">
        <v>48</v>
      </c>
      <c r="F36" s="78">
        <f>ROUND((SUM(BH81:BH99)),  2)</f>
        <v>0</v>
      </c>
      <c r="G36" s="25"/>
      <c r="H36" s="25"/>
      <c r="I36" s="79">
        <v>0.15</v>
      </c>
      <c r="J36" s="78">
        <f>0</f>
        <v>0</v>
      </c>
      <c r="K36" s="25"/>
      <c r="L36" s="7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" hidden="1" customHeight="1">
      <c r="A37" s="25"/>
      <c r="B37" s="26"/>
      <c r="C37" s="25"/>
      <c r="D37" s="25"/>
      <c r="E37" s="22" t="s">
        <v>49</v>
      </c>
      <c r="F37" s="78">
        <f>ROUND((SUM(BI81:BI99)),  2)</f>
        <v>0</v>
      </c>
      <c r="G37" s="25"/>
      <c r="H37" s="25"/>
      <c r="I37" s="79">
        <v>0</v>
      </c>
      <c r="J37" s="78">
        <f>0</f>
        <v>0</v>
      </c>
      <c r="K37" s="25"/>
      <c r="L37" s="7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7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0"/>
      <c r="D39" s="81" t="s">
        <v>50</v>
      </c>
      <c r="E39" s="45"/>
      <c r="F39" s="45"/>
      <c r="G39" s="82" t="s">
        <v>51</v>
      </c>
      <c r="H39" s="83" t="s">
        <v>52</v>
      </c>
      <c r="I39" s="45"/>
      <c r="J39" s="84">
        <f>SUM(J30:J37)</f>
        <v>2655345</v>
      </c>
      <c r="K39" s="85"/>
      <c r="L39" s="7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" hidden="1" customHeight="1">
      <c r="A40" s="25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7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hidden="1"/>
    <row r="42" spans="1:31" hidden="1"/>
    <row r="43" spans="1:31" hidden="1"/>
    <row r="44" spans="1:31" s="2" customFormat="1" ht="6.9" hidden="1" customHeight="1">
      <c r="A44" s="2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72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s="2" customFormat="1" ht="24.9" hidden="1" customHeight="1">
      <c r="A45" s="25"/>
      <c r="B45" s="26"/>
      <c r="C45" s="20" t="s">
        <v>116</v>
      </c>
      <c r="D45" s="25"/>
      <c r="E45" s="25"/>
      <c r="F45" s="25"/>
      <c r="G45" s="25"/>
      <c r="H45" s="25"/>
      <c r="I45" s="25"/>
      <c r="J45" s="25"/>
      <c r="K45" s="25"/>
      <c r="L45" s="72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s="2" customFormat="1" ht="6.9" hidden="1" customHeight="1">
      <c r="A46" s="25"/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72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s="2" customFormat="1" ht="12" hidden="1" customHeight="1">
      <c r="A47" s="25"/>
      <c r="B47" s="26"/>
      <c r="C47" s="22" t="s">
        <v>15</v>
      </c>
      <c r="D47" s="25"/>
      <c r="E47" s="25"/>
      <c r="F47" s="25"/>
      <c r="G47" s="25"/>
      <c r="H47" s="25"/>
      <c r="I47" s="25"/>
      <c r="J47" s="25"/>
      <c r="K47" s="25"/>
      <c r="L47" s="72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s="2" customFormat="1" ht="23.25" hidden="1" customHeight="1">
      <c r="A48" s="25"/>
      <c r="B48" s="26"/>
      <c r="C48" s="25"/>
      <c r="D48" s="25"/>
      <c r="E48" s="400" t="str">
        <f>E7</f>
        <v>Nápravná opatření k odvrácení škod způsobených vlivem staré ekologické zátěže bývalé skládky Vlčí důl v k.ú. Zásmuky</v>
      </c>
      <c r="F48" s="401"/>
      <c r="G48" s="401"/>
      <c r="H48" s="401"/>
      <c r="I48" s="25"/>
      <c r="J48" s="25"/>
      <c r="K48" s="25"/>
      <c r="L48" s="72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47" s="2" customFormat="1" ht="12" hidden="1" customHeight="1">
      <c r="A49" s="25"/>
      <c r="B49" s="26"/>
      <c r="C49" s="22" t="s">
        <v>111</v>
      </c>
      <c r="D49" s="25"/>
      <c r="E49" s="25"/>
      <c r="F49" s="25"/>
      <c r="G49" s="25"/>
      <c r="H49" s="25"/>
      <c r="I49" s="25"/>
      <c r="J49" s="25"/>
      <c r="K49" s="25"/>
      <c r="L49" s="72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47" s="2" customFormat="1" ht="16.5" hidden="1" customHeight="1">
      <c r="A50" s="25"/>
      <c r="B50" s="26"/>
      <c r="C50" s="25"/>
      <c r="D50" s="25"/>
      <c r="E50" s="402" t="str">
        <f>E9</f>
        <v>SO 07 - Sled a řízení prací</v>
      </c>
      <c r="F50" s="403"/>
      <c r="G50" s="403"/>
      <c r="H50" s="403"/>
      <c r="I50" s="25"/>
      <c r="J50" s="25"/>
      <c r="K50" s="25"/>
      <c r="L50" s="72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47" s="2" customFormat="1" ht="6.9" hidden="1" customHeight="1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72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47" s="2" customFormat="1" ht="12" hidden="1" customHeight="1">
      <c r="A52" s="25"/>
      <c r="B52" s="26"/>
      <c r="C52" s="22" t="s">
        <v>22</v>
      </c>
      <c r="D52" s="25"/>
      <c r="E52" s="25"/>
      <c r="F52" s="21" t="str">
        <f>F12</f>
        <v>Město Zásmuky</v>
      </c>
      <c r="G52" s="25"/>
      <c r="H52" s="25"/>
      <c r="I52" s="22" t="s">
        <v>24</v>
      </c>
      <c r="J52" s="40" t="str">
        <f>IF(J12="","",J12)</f>
        <v>20. 5. 2016</v>
      </c>
      <c r="K52" s="25"/>
      <c r="L52" s="72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47" s="2" customFormat="1" ht="6.9" hidden="1" customHeight="1">
      <c r="A53" s="25"/>
      <c r="B53" s="26"/>
      <c r="C53" s="25"/>
      <c r="D53" s="25"/>
      <c r="E53" s="25"/>
      <c r="F53" s="25"/>
      <c r="G53" s="25"/>
      <c r="H53" s="25"/>
      <c r="I53" s="25"/>
      <c r="J53" s="25"/>
      <c r="K53" s="25"/>
      <c r="L53" s="72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47" s="2" customFormat="1" ht="25.65" hidden="1" customHeight="1">
      <c r="A54" s="25"/>
      <c r="B54" s="26"/>
      <c r="C54" s="22" t="s">
        <v>28</v>
      </c>
      <c r="D54" s="25"/>
      <c r="E54" s="25"/>
      <c r="F54" s="21" t="str">
        <f>E15</f>
        <v>Město Zásmuky</v>
      </c>
      <c r="G54" s="25"/>
      <c r="H54" s="25"/>
      <c r="I54" s="22" t="s">
        <v>34</v>
      </c>
      <c r="J54" s="23" t="str">
        <f>E21</f>
        <v>Bioanalytika CZ, s.r.o.</v>
      </c>
      <c r="K54" s="25"/>
      <c r="L54" s="72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47" s="2" customFormat="1" ht="15.15" hidden="1" customHeight="1">
      <c r="A55" s="25"/>
      <c r="B55" s="26"/>
      <c r="C55" s="22" t="s">
        <v>31</v>
      </c>
      <c r="D55" s="25"/>
      <c r="E55" s="25"/>
      <c r="F55" s="21" t="str">
        <f>IF(E18="","",E18)</f>
        <v>Společnost VZE &amp; FCC</v>
      </c>
      <c r="G55" s="25"/>
      <c r="H55" s="25"/>
      <c r="I55" s="22" t="s">
        <v>37</v>
      </c>
      <c r="J55" s="23" t="str">
        <f>E24</f>
        <v xml:space="preserve"> </v>
      </c>
      <c r="K55" s="25"/>
      <c r="L55" s="72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47" s="2" customFormat="1" ht="10.35" hidden="1" customHeight="1">
      <c r="A56" s="25"/>
      <c r="B56" s="26"/>
      <c r="C56" s="25"/>
      <c r="D56" s="25"/>
      <c r="E56" s="25"/>
      <c r="F56" s="25"/>
      <c r="G56" s="25"/>
      <c r="H56" s="25"/>
      <c r="I56" s="25"/>
      <c r="J56" s="25"/>
      <c r="K56" s="25"/>
      <c r="L56" s="72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47" s="2" customFormat="1" ht="29.25" hidden="1" customHeight="1">
      <c r="A57" s="25"/>
      <c r="B57" s="26"/>
      <c r="C57" s="86" t="s">
        <v>117</v>
      </c>
      <c r="D57" s="80"/>
      <c r="E57" s="80"/>
      <c r="F57" s="80"/>
      <c r="G57" s="80"/>
      <c r="H57" s="80"/>
      <c r="I57" s="80"/>
      <c r="J57" s="87" t="s">
        <v>118</v>
      </c>
      <c r="K57" s="80"/>
      <c r="L57" s="72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47" s="2" customFormat="1" ht="10.35" hidden="1" customHeight="1">
      <c r="A58" s="25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72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47" s="2" customFormat="1" ht="22.8" hidden="1" customHeight="1">
      <c r="A59" s="25"/>
      <c r="B59" s="26"/>
      <c r="C59" s="88" t="s">
        <v>72</v>
      </c>
      <c r="D59" s="25"/>
      <c r="E59" s="25"/>
      <c r="F59" s="25"/>
      <c r="G59" s="25"/>
      <c r="H59" s="25"/>
      <c r="I59" s="25"/>
      <c r="J59" s="55">
        <f>J81</f>
        <v>2194500</v>
      </c>
      <c r="K59" s="25"/>
      <c r="L59" s="72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U59" s="16" t="s">
        <v>119</v>
      </c>
    </row>
    <row r="60" spans="1:47" s="9" customFormat="1" ht="24.9" hidden="1" customHeight="1">
      <c r="B60" s="89"/>
      <c r="D60" s="90" t="s">
        <v>803</v>
      </c>
      <c r="E60" s="91"/>
      <c r="F60" s="91"/>
      <c r="G60" s="91"/>
      <c r="H60" s="91"/>
      <c r="I60" s="91"/>
      <c r="J60" s="92">
        <f>J82</f>
        <v>2194500</v>
      </c>
      <c r="L60" s="89"/>
    </row>
    <row r="61" spans="1:47" s="10" customFormat="1" ht="19.95" hidden="1" customHeight="1">
      <c r="B61" s="93"/>
      <c r="D61" s="94" t="s">
        <v>804</v>
      </c>
      <c r="E61" s="95"/>
      <c r="F61" s="95"/>
      <c r="G61" s="95"/>
      <c r="H61" s="95"/>
      <c r="I61" s="95"/>
      <c r="J61" s="96">
        <f>J83</f>
        <v>2194500</v>
      </c>
      <c r="L61" s="93"/>
    </row>
    <row r="62" spans="1:47" s="2" customFormat="1" ht="21.75" hidden="1" customHeight="1">
      <c r="A62" s="25"/>
      <c r="B62" s="26"/>
      <c r="C62" s="25"/>
      <c r="D62" s="25"/>
      <c r="E62" s="25"/>
      <c r="F62" s="25"/>
      <c r="G62" s="25"/>
      <c r="H62" s="25"/>
      <c r="I62" s="25"/>
      <c r="J62" s="25"/>
      <c r="K62" s="25"/>
      <c r="L62" s="72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</row>
    <row r="63" spans="1:47" s="2" customFormat="1" ht="6.9" hidden="1" customHeight="1">
      <c r="A63" s="25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72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</row>
    <row r="64" spans="1:47" hidden="1"/>
    <row r="65" spans="1:31" hidden="1"/>
    <row r="66" spans="1:31" hidden="1"/>
    <row r="67" spans="1:31" s="2" customFormat="1" ht="6.9" customHeight="1">
      <c r="A67" s="2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72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</row>
    <row r="68" spans="1:31" s="2" customFormat="1" ht="24.9" customHeight="1">
      <c r="A68" s="25"/>
      <c r="B68" s="26"/>
      <c r="C68" s="20" t="s">
        <v>127</v>
      </c>
      <c r="D68" s="25"/>
      <c r="E68" s="25"/>
      <c r="F68" s="25"/>
      <c r="G68" s="25"/>
      <c r="H68" s="25"/>
      <c r="I68" s="25"/>
      <c r="J68" s="25"/>
      <c r="K68" s="25"/>
      <c r="L68" s="72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s="2" customFormat="1" ht="6.9" customHeight="1">
      <c r="A69" s="25"/>
      <c r="B69" s="26"/>
      <c r="C69" s="25"/>
      <c r="D69" s="25"/>
      <c r="E69" s="25"/>
      <c r="F69" s="25"/>
      <c r="G69" s="25"/>
      <c r="H69" s="25"/>
      <c r="I69" s="25"/>
      <c r="J69" s="25"/>
      <c r="K69" s="25"/>
      <c r="L69" s="72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s="2" customFormat="1" ht="12" customHeight="1">
      <c r="A70" s="25"/>
      <c r="B70" s="26"/>
      <c r="C70" s="22" t="s">
        <v>15</v>
      </c>
      <c r="D70" s="25"/>
      <c r="E70" s="25"/>
      <c r="F70" s="25"/>
      <c r="G70" s="25"/>
      <c r="H70" s="25"/>
      <c r="I70" s="25"/>
      <c r="J70" s="25"/>
      <c r="K70" s="25"/>
      <c r="L70" s="72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</row>
    <row r="71" spans="1:31" s="2" customFormat="1" ht="23.25" customHeight="1">
      <c r="A71" s="25"/>
      <c r="B71" s="26"/>
      <c r="C71" s="25"/>
      <c r="D71" s="25"/>
      <c r="E71" s="400" t="str">
        <f>E7</f>
        <v>Nápravná opatření k odvrácení škod způsobených vlivem staré ekologické zátěže bývalé skládky Vlčí důl v k.ú. Zásmuky</v>
      </c>
      <c r="F71" s="401"/>
      <c r="G71" s="401"/>
      <c r="H71" s="401"/>
      <c r="I71" s="25"/>
      <c r="J71" s="25"/>
      <c r="K71" s="25"/>
      <c r="L71" s="72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</row>
    <row r="72" spans="1:31" s="2" customFormat="1" ht="12" customHeight="1">
      <c r="A72" s="25"/>
      <c r="B72" s="26"/>
      <c r="C72" s="22" t="s">
        <v>111</v>
      </c>
      <c r="D72" s="25"/>
      <c r="E72" s="25"/>
      <c r="F72" s="25"/>
      <c r="G72" s="25"/>
      <c r="H72" s="25"/>
      <c r="I72" s="25"/>
      <c r="J72" s="25"/>
      <c r="K72" s="25"/>
      <c r="L72" s="72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</row>
    <row r="73" spans="1:31" s="2" customFormat="1" ht="16.5" customHeight="1">
      <c r="A73" s="25"/>
      <c r="B73" s="26"/>
      <c r="C73" s="25"/>
      <c r="D73" s="25"/>
      <c r="E73" s="402" t="str">
        <f>E9</f>
        <v>SO 07 - Sled a řízení prací</v>
      </c>
      <c r="F73" s="403"/>
      <c r="G73" s="403"/>
      <c r="H73" s="403"/>
      <c r="I73" s="25"/>
      <c r="J73" s="25"/>
      <c r="K73" s="25"/>
      <c r="L73" s="72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</row>
    <row r="74" spans="1:31" s="2" customFormat="1" ht="6.9" customHeight="1">
      <c r="A74" s="25"/>
      <c r="B74" s="26"/>
      <c r="C74" s="25"/>
      <c r="D74" s="25"/>
      <c r="E74" s="25"/>
      <c r="F74" s="25"/>
      <c r="G74" s="25"/>
      <c r="H74" s="25"/>
      <c r="I74" s="25"/>
      <c r="J74" s="25"/>
      <c r="K74" s="25"/>
      <c r="L74" s="72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</row>
    <row r="75" spans="1:31" s="2" customFormat="1" ht="12" customHeight="1">
      <c r="A75" s="25"/>
      <c r="B75" s="26"/>
      <c r="C75" s="22" t="s">
        <v>22</v>
      </c>
      <c r="D75" s="25"/>
      <c r="E75" s="25"/>
      <c r="F75" s="21" t="str">
        <f>F12</f>
        <v>Město Zásmuky</v>
      </c>
      <c r="G75" s="25"/>
      <c r="H75" s="25"/>
      <c r="I75" s="22" t="s">
        <v>24</v>
      </c>
      <c r="J75" s="40" t="str">
        <f>IF(J12="","",J12)</f>
        <v>20. 5. 2016</v>
      </c>
      <c r="K75" s="25"/>
      <c r="L75" s="72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1:31" s="2" customFormat="1" ht="6.9" customHeight="1">
      <c r="A76" s="25"/>
      <c r="B76" s="26"/>
      <c r="C76" s="25"/>
      <c r="D76" s="25"/>
      <c r="E76" s="25"/>
      <c r="F76" s="25"/>
      <c r="G76" s="25"/>
      <c r="H76" s="25"/>
      <c r="I76" s="25"/>
      <c r="J76" s="25"/>
      <c r="K76" s="25"/>
      <c r="L76" s="72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25.65" customHeight="1">
      <c r="A77" s="25"/>
      <c r="B77" s="26"/>
      <c r="C77" s="22" t="s">
        <v>28</v>
      </c>
      <c r="D77" s="25"/>
      <c r="E77" s="25"/>
      <c r="F77" s="21" t="str">
        <f>E15</f>
        <v>Město Zásmuky</v>
      </c>
      <c r="G77" s="25"/>
      <c r="H77" s="25"/>
      <c r="I77" s="22" t="s">
        <v>34</v>
      </c>
      <c r="J77" s="23" t="str">
        <f>E21</f>
        <v>Bioanalytika CZ, s.r.o.</v>
      </c>
      <c r="K77" s="25"/>
      <c r="L77" s="72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s="2" customFormat="1" ht="15.15" customHeight="1">
      <c r="A78" s="25"/>
      <c r="B78" s="26"/>
      <c r="C78" s="22" t="s">
        <v>31</v>
      </c>
      <c r="D78" s="25"/>
      <c r="E78" s="25"/>
      <c r="F78" s="21" t="str">
        <f>IF(E18="","",E18)</f>
        <v>Společnost VZE &amp; FCC</v>
      </c>
      <c r="G78" s="25"/>
      <c r="H78" s="25"/>
      <c r="I78" s="22" t="s">
        <v>37</v>
      </c>
      <c r="J78" s="23" t="str">
        <f>E24</f>
        <v xml:space="preserve"> </v>
      </c>
      <c r="K78" s="25"/>
      <c r="L78" s="72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s="2" customFormat="1" ht="10.35" customHeight="1">
      <c r="A79" s="25"/>
      <c r="B79" s="26"/>
      <c r="C79" s="25"/>
      <c r="D79" s="25"/>
      <c r="E79" s="25"/>
      <c r="F79" s="25"/>
      <c r="G79" s="25"/>
      <c r="H79" s="25"/>
      <c r="I79" s="25"/>
      <c r="J79" s="25"/>
      <c r="K79" s="25"/>
      <c r="L79" s="72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spans="1:31" s="11" customFormat="1" ht="29.25" customHeight="1">
      <c r="A80" s="97"/>
      <c r="B80" s="98"/>
      <c r="C80" s="99" t="s">
        <v>128</v>
      </c>
      <c r="D80" s="100" t="s">
        <v>59</v>
      </c>
      <c r="E80" s="100" t="s">
        <v>55</v>
      </c>
      <c r="F80" s="100" t="s">
        <v>56</v>
      </c>
      <c r="G80" s="100" t="s">
        <v>129</v>
      </c>
      <c r="H80" s="100" t="s">
        <v>130</v>
      </c>
      <c r="I80" s="100" t="s">
        <v>131</v>
      </c>
      <c r="J80" s="100" t="s">
        <v>118</v>
      </c>
      <c r="K80" s="101" t="s">
        <v>132</v>
      </c>
      <c r="L80" s="102"/>
      <c r="M80" s="47" t="s">
        <v>3</v>
      </c>
      <c r="N80" s="48" t="s">
        <v>44</v>
      </c>
      <c r="O80" s="48" t="s">
        <v>133</v>
      </c>
      <c r="P80" s="48" t="s">
        <v>134</v>
      </c>
      <c r="Q80" s="48" t="s">
        <v>135</v>
      </c>
      <c r="R80" s="48" t="s">
        <v>136</v>
      </c>
      <c r="S80" s="48" t="s">
        <v>137</v>
      </c>
      <c r="T80" s="49" t="s">
        <v>138</v>
      </c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</row>
    <row r="81" spans="1:65" s="2" customFormat="1" ht="22.8" customHeight="1">
      <c r="A81" s="25"/>
      <c r="B81" s="26"/>
      <c r="C81" s="54" t="s">
        <v>139</v>
      </c>
      <c r="D81" s="25"/>
      <c r="E81" s="25"/>
      <c r="F81" s="25"/>
      <c r="G81" s="25"/>
      <c r="H81" s="25"/>
      <c r="I81" s="25"/>
      <c r="J81" s="103">
        <f>BK81</f>
        <v>2194500</v>
      </c>
      <c r="K81" s="25"/>
      <c r="L81" s="26"/>
      <c r="M81" s="50"/>
      <c r="N81" s="41"/>
      <c r="O81" s="51"/>
      <c r="P81" s="104">
        <f>P82</f>
        <v>0</v>
      </c>
      <c r="Q81" s="51"/>
      <c r="R81" s="104">
        <f>R82</f>
        <v>0</v>
      </c>
      <c r="S81" s="51"/>
      <c r="T81" s="105">
        <f>T82</f>
        <v>0</v>
      </c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T81" s="16" t="s">
        <v>73</v>
      </c>
      <c r="AU81" s="16" t="s">
        <v>119</v>
      </c>
      <c r="BK81" s="106">
        <f>BK82</f>
        <v>2194500</v>
      </c>
    </row>
    <row r="82" spans="1:65" s="12" customFormat="1" ht="25.95" customHeight="1">
      <c r="B82" s="107"/>
      <c r="D82" s="108" t="s">
        <v>73</v>
      </c>
      <c r="E82" s="109" t="s">
        <v>805</v>
      </c>
      <c r="F82" s="109" t="s">
        <v>105</v>
      </c>
      <c r="J82" s="110">
        <f>BK82</f>
        <v>2194500</v>
      </c>
      <c r="L82" s="107"/>
      <c r="M82" s="111"/>
      <c r="N82" s="112"/>
      <c r="O82" s="112"/>
      <c r="P82" s="113">
        <f>P83</f>
        <v>0</v>
      </c>
      <c r="Q82" s="112"/>
      <c r="R82" s="113">
        <f>R83</f>
        <v>0</v>
      </c>
      <c r="S82" s="112"/>
      <c r="T82" s="114">
        <f>T83</f>
        <v>0</v>
      </c>
      <c r="AR82" s="108" t="s">
        <v>148</v>
      </c>
      <c r="AT82" s="115" t="s">
        <v>73</v>
      </c>
      <c r="AU82" s="115" t="s">
        <v>74</v>
      </c>
      <c r="AY82" s="108" t="s">
        <v>142</v>
      </c>
      <c r="BK82" s="116">
        <f>BK83</f>
        <v>2194500</v>
      </c>
    </row>
    <row r="83" spans="1:65" s="12" customFormat="1" ht="22.8" customHeight="1">
      <c r="B83" s="107"/>
      <c r="D83" s="108" t="s">
        <v>73</v>
      </c>
      <c r="E83" s="117" t="s">
        <v>74</v>
      </c>
      <c r="F83" s="117" t="s">
        <v>806</v>
      </c>
      <c r="J83" s="118">
        <f>BK83</f>
        <v>2194500</v>
      </c>
      <c r="L83" s="107"/>
      <c r="M83" s="111"/>
      <c r="N83" s="112"/>
      <c r="O83" s="112"/>
      <c r="P83" s="113">
        <f>SUM(P84:P99)</f>
        <v>0</v>
      </c>
      <c r="Q83" s="112"/>
      <c r="R83" s="113">
        <f>SUM(R84:R99)</f>
        <v>0</v>
      </c>
      <c r="S83" s="112"/>
      <c r="T83" s="114">
        <f>SUM(T84:T99)</f>
        <v>0</v>
      </c>
      <c r="AR83" s="108" t="s">
        <v>148</v>
      </c>
      <c r="AT83" s="115" t="s">
        <v>73</v>
      </c>
      <c r="AU83" s="115" t="s">
        <v>21</v>
      </c>
      <c r="AY83" s="108" t="s">
        <v>142</v>
      </c>
      <c r="BK83" s="116">
        <f>SUM(BK84:BK99)</f>
        <v>2194500</v>
      </c>
    </row>
    <row r="84" spans="1:65" s="2" customFormat="1" ht="16.5" customHeight="1">
      <c r="A84" s="25"/>
      <c r="B84" s="119"/>
      <c r="C84" s="120" t="s">
        <v>21</v>
      </c>
      <c r="D84" s="120" t="s">
        <v>144</v>
      </c>
      <c r="E84" s="121" t="s">
        <v>807</v>
      </c>
      <c r="F84" s="122" t="s">
        <v>808</v>
      </c>
      <c r="G84" s="123" t="s">
        <v>577</v>
      </c>
      <c r="H84" s="124">
        <v>1</v>
      </c>
      <c r="I84" s="125">
        <v>196000</v>
      </c>
      <c r="J84" s="125">
        <f>ROUND(I84*H84,2)</f>
        <v>196000</v>
      </c>
      <c r="K84" s="122" t="s">
        <v>3</v>
      </c>
      <c r="L84" s="26"/>
      <c r="M84" s="126" t="s">
        <v>3</v>
      </c>
      <c r="N84" s="127" t="s">
        <v>45</v>
      </c>
      <c r="O84" s="128">
        <v>0</v>
      </c>
      <c r="P84" s="128">
        <f>O84*H84</f>
        <v>0</v>
      </c>
      <c r="Q84" s="128">
        <v>0</v>
      </c>
      <c r="R84" s="128">
        <f>Q84*H84</f>
        <v>0</v>
      </c>
      <c r="S84" s="128">
        <v>0</v>
      </c>
      <c r="T84" s="129">
        <f>S84*H84</f>
        <v>0</v>
      </c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R84" s="130" t="s">
        <v>199</v>
      </c>
      <c r="AT84" s="130" t="s">
        <v>144</v>
      </c>
      <c r="AU84" s="130" t="s">
        <v>84</v>
      </c>
      <c r="AY84" s="16" t="s">
        <v>142</v>
      </c>
      <c r="BE84" s="131">
        <f>IF(N84="základní",J84,0)</f>
        <v>196000</v>
      </c>
      <c r="BF84" s="131">
        <f>IF(N84="snížená",J84,0)</f>
        <v>0</v>
      </c>
      <c r="BG84" s="131">
        <f>IF(N84="zákl. přenesená",J84,0)</f>
        <v>0</v>
      </c>
      <c r="BH84" s="131">
        <f>IF(N84="sníž. přenesená",J84,0)</f>
        <v>0</v>
      </c>
      <c r="BI84" s="131">
        <f>IF(N84="nulová",J84,0)</f>
        <v>0</v>
      </c>
      <c r="BJ84" s="16" t="s">
        <v>21</v>
      </c>
      <c r="BK84" s="131">
        <f>ROUND(I84*H84,2)</f>
        <v>196000</v>
      </c>
      <c r="BL84" s="16" t="s">
        <v>199</v>
      </c>
      <c r="BM84" s="130" t="s">
        <v>809</v>
      </c>
    </row>
    <row r="85" spans="1:65" s="13" customFormat="1">
      <c r="B85" s="136"/>
      <c r="D85" s="132" t="s">
        <v>152</v>
      </c>
      <c r="E85" s="137" t="s">
        <v>3</v>
      </c>
      <c r="F85" s="138" t="s">
        <v>810</v>
      </c>
      <c r="H85" s="139">
        <v>1</v>
      </c>
      <c r="L85" s="136"/>
      <c r="M85" s="140"/>
      <c r="N85" s="141"/>
      <c r="O85" s="141"/>
      <c r="P85" s="141"/>
      <c r="Q85" s="141"/>
      <c r="R85" s="141"/>
      <c r="S85" s="141"/>
      <c r="T85" s="142"/>
      <c r="AT85" s="137" t="s">
        <v>152</v>
      </c>
      <c r="AU85" s="137" t="s">
        <v>84</v>
      </c>
      <c r="AV85" s="13" t="s">
        <v>84</v>
      </c>
      <c r="AW85" s="13" t="s">
        <v>33</v>
      </c>
      <c r="AX85" s="13" t="s">
        <v>21</v>
      </c>
      <c r="AY85" s="137" t="s">
        <v>142</v>
      </c>
    </row>
    <row r="86" spans="1:65" s="2" customFormat="1" ht="16.5" customHeight="1">
      <c r="A86" s="25"/>
      <c r="B86" s="119"/>
      <c r="C86" s="120" t="s">
        <v>84</v>
      </c>
      <c r="D86" s="120" t="s">
        <v>144</v>
      </c>
      <c r="E86" s="121" t="s">
        <v>811</v>
      </c>
      <c r="F86" s="122" t="s">
        <v>812</v>
      </c>
      <c r="G86" s="123" t="s">
        <v>513</v>
      </c>
      <c r="H86" s="124">
        <v>200</v>
      </c>
      <c r="I86" s="125">
        <v>550</v>
      </c>
      <c r="J86" s="125">
        <f t="shared" ref="J86:J94" si="0">ROUND(I86*H86,2)</f>
        <v>110000</v>
      </c>
      <c r="K86" s="122" t="s">
        <v>3</v>
      </c>
      <c r="L86" s="26"/>
      <c r="M86" s="126" t="s">
        <v>3</v>
      </c>
      <c r="N86" s="127" t="s">
        <v>45</v>
      </c>
      <c r="O86" s="128">
        <v>0</v>
      </c>
      <c r="P86" s="128">
        <f t="shared" ref="P86:P94" si="1">O86*H86</f>
        <v>0</v>
      </c>
      <c r="Q86" s="128">
        <v>0</v>
      </c>
      <c r="R86" s="128">
        <f t="shared" ref="R86:R94" si="2">Q86*H86</f>
        <v>0</v>
      </c>
      <c r="S86" s="128">
        <v>0</v>
      </c>
      <c r="T86" s="129">
        <f t="shared" ref="T86:T94" si="3">S86*H86</f>
        <v>0</v>
      </c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R86" s="130" t="s">
        <v>199</v>
      </c>
      <c r="AT86" s="130" t="s">
        <v>144</v>
      </c>
      <c r="AU86" s="130" t="s">
        <v>84</v>
      </c>
      <c r="AY86" s="16" t="s">
        <v>142</v>
      </c>
      <c r="BE86" s="131">
        <f t="shared" ref="BE86:BE94" si="4">IF(N86="základní",J86,0)</f>
        <v>110000</v>
      </c>
      <c r="BF86" s="131">
        <f t="shared" ref="BF86:BF94" si="5">IF(N86="snížená",J86,0)</f>
        <v>0</v>
      </c>
      <c r="BG86" s="131">
        <f t="shared" ref="BG86:BG94" si="6">IF(N86="zákl. přenesená",J86,0)</f>
        <v>0</v>
      </c>
      <c r="BH86" s="131">
        <f t="shared" ref="BH86:BH94" si="7">IF(N86="sníž. přenesená",J86,0)</f>
        <v>0</v>
      </c>
      <c r="BI86" s="131">
        <f t="shared" ref="BI86:BI94" si="8">IF(N86="nulová",J86,0)</f>
        <v>0</v>
      </c>
      <c r="BJ86" s="16" t="s">
        <v>21</v>
      </c>
      <c r="BK86" s="131">
        <f t="shared" ref="BK86:BK94" si="9">ROUND(I86*H86,2)</f>
        <v>110000</v>
      </c>
      <c r="BL86" s="16" t="s">
        <v>199</v>
      </c>
      <c r="BM86" s="130" t="s">
        <v>813</v>
      </c>
    </row>
    <row r="87" spans="1:65" s="2" customFormat="1" ht="16.5" customHeight="1">
      <c r="A87" s="25"/>
      <c r="B87" s="119"/>
      <c r="C87" s="120" t="s">
        <v>159</v>
      </c>
      <c r="D87" s="120" t="s">
        <v>144</v>
      </c>
      <c r="E87" s="121" t="s">
        <v>814</v>
      </c>
      <c r="F87" s="122" t="s">
        <v>815</v>
      </c>
      <c r="G87" s="123" t="s">
        <v>513</v>
      </c>
      <c r="H87" s="124">
        <v>1200</v>
      </c>
      <c r="I87" s="125">
        <v>550</v>
      </c>
      <c r="J87" s="125">
        <f t="shared" si="0"/>
        <v>660000</v>
      </c>
      <c r="K87" s="122" t="s">
        <v>3</v>
      </c>
      <c r="L87" s="26"/>
      <c r="M87" s="126" t="s">
        <v>3</v>
      </c>
      <c r="N87" s="127" t="s">
        <v>45</v>
      </c>
      <c r="O87" s="128">
        <v>0</v>
      </c>
      <c r="P87" s="128">
        <f t="shared" si="1"/>
        <v>0</v>
      </c>
      <c r="Q87" s="128">
        <v>0</v>
      </c>
      <c r="R87" s="128">
        <f t="shared" si="2"/>
        <v>0</v>
      </c>
      <c r="S87" s="128">
        <v>0</v>
      </c>
      <c r="T87" s="129">
        <f t="shared" si="3"/>
        <v>0</v>
      </c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R87" s="130" t="s">
        <v>199</v>
      </c>
      <c r="AT87" s="130" t="s">
        <v>144</v>
      </c>
      <c r="AU87" s="130" t="s">
        <v>84</v>
      </c>
      <c r="AY87" s="16" t="s">
        <v>142</v>
      </c>
      <c r="BE87" s="131">
        <f t="shared" si="4"/>
        <v>660000</v>
      </c>
      <c r="BF87" s="131">
        <f t="shared" si="5"/>
        <v>0</v>
      </c>
      <c r="BG87" s="131">
        <f t="shared" si="6"/>
        <v>0</v>
      </c>
      <c r="BH87" s="131">
        <f t="shared" si="7"/>
        <v>0</v>
      </c>
      <c r="BI87" s="131">
        <f t="shared" si="8"/>
        <v>0</v>
      </c>
      <c r="BJ87" s="16" t="s">
        <v>21</v>
      </c>
      <c r="BK87" s="131">
        <f t="shared" si="9"/>
        <v>660000</v>
      </c>
      <c r="BL87" s="16" t="s">
        <v>199</v>
      </c>
      <c r="BM87" s="130" t="s">
        <v>816</v>
      </c>
    </row>
    <row r="88" spans="1:65" s="2" customFormat="1" ht="16.5" customHeight="1">
      <c r="A88" s="25"/>
      <c r="B88" s="119"/>
      <c r="C88" s="120" t="s">
        <v>148</v>
      </c>
      <c r="D88" s="120" t="s">
        <v>144</v>
      </c>
      <c r="E88" s="121" t="s">
        <v>817</v>
      </c>
      <c r="F88" s="122" t="s">
        <v>818</v>
      </c>
      <c r="G88" s="123" t="s">
        <v>513</v>
      </c>
      <c r="H88" s="124">
        <v>1600</v>
      </c>
      <c r="I88" s="125">
        <v>450</v>
      </c>
      <c r="J88" s="125">
        <f t="shared" si="0"/>
        <v>720000</v>
      </c>
      <c r="K88" s="122" t="s">
        <v>3</v>
      </c>
      <c r="L88" s="26"/>
      <c r="M88" s="126" t="s">
        <v>3</v>
      </c>
      <c r="N88" s="127" t="s">
        <v>45</v>
      </c>
      <c r="O88" s="128">
        <v>0</v>
      </c>
      <c r="P88" s="128">
        <f t="shared" si="1"/>
        <v>0</v>
      </c>
      <c r="Q88" s="128">
        <v>0</v>
      </c>
      <c r="R88" s="128">
        <f t="shared" si="2"/>
        <v>0</v>
      </c>
      <c r="S88" s="128">
        <v>0</v>
      </c>
      <c r="T88" s="129">
        <f t="shared" si="3"/>
        <v>0</v>
      </c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R88" s="130" t="s">
        <v>199</v>
      </c>
      <c r="AT88" s="130" t="s">
        <v>144</v>
      </c>
      <c r="AU88" s="130" t="s">
        <v>84</v>
      </c>
      <c r="AY88" s="16" t="s">
        <v>142</v>
      </c>
      <c r="BE88" s="131">
        <f t="shared" si="4"/>
        <v>720000</v>
      </c>
      <c r="BF88" s="131">
        <f t="shared" si="5"/>
        <v>0</v>
      </c>
      <c r="BG88" s="131">
        <f t="shared" si="6"/>
        <v>0</v>
      </c>
      <c r="BH88" s="131">
        <f t="shared" si="7"/>
        <v>0</v>
      </c>
      <c r="BI88" s="131">
        <f t="shared" si="8"/>
        <v>0</v>
      </c>
      <c r="BJ88" s="16" t="s">
        <v>21</v>
      </c>
      <c r="BK88" s="131">
        <f t="shared" si="9"/>
        <v>720000</v>
      </c>
      <c r="BL88" s="16" t="s">
        <v>199</v>
      </c>
      <c r="BM88" s="130" t="s">
        <v>819</v>
      </c>
    </row>
    <row r="89" spans="1:65" s="2" customFormat="1" ht="16.5" customHeight="1">
      <c r="A89" s="25"/>
      <c r="B89" s="119"/>
      <c r="C89" s="120" t="s">
        <v>169</v>
      </c>
      <c r="D89" s="120" t="s">
        <v>144</v>
      </c>
      <c r="E89" s="121" t="s">
        <v>820</v>
      </c>
      <c r="F89" s="122" t="s">
        <v>821</v>
      </c>
      <c r="G89" s="123" t="s">
        <v>545</v>
      </c>
      <c r="H89" s="124">
        <v>1</v>
      </c>
      <c r="I89" s="125">
        <v>25000</v>
      </c>
      <c r="J89" s="125">
        <f t="shared" si="0"/>
        <v>25000</v>
      </c>
      <c r="K89" s="122" t="s">
        <v>3</v>
      </c>
      <c r="L89" s="26"/>
      <c r="M89" s="126" t="s">
        <v>3</v>
      </c>
      <c r="N89" s="127" t="s">
        <v>45</v>
      </c>
      <c r="O89" s="128">
        <v>0</v>
      </c>
      <c r="P89" s="128">
        <f t="shared" si="1"/>
        <v>0</v>
      </c>
      <c r="Q89" s="128">
        <v>0</v>
      </c>
      <c r="R89" s="128">
        <f t="shared" si="2"/>
        <v>0</v>
      </c>
      <c r="S89" s="128">
        <v>0</v>
      </c>
      <c r="T89" s="129">
        <f t="shared" si="3"/>
        <v>0</v>
      </c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R89" s="130" t="s">
        <v>199</v>
      </c>
      <c r="AT89" s="130" t="s">
        <v>144</v>
      </c>
      <c r="AU89" s="130" t="s">
        <v>84</v>
      </c>
      <c r="AY89" s="16" t="s">
        <v>142</v>
      </c>
      <c r="BE89" s="131">
        <f t="shared" si="4"/>
        <v>25000</v>
      </c>
      <c r="BF89" s="131">
        <f t="shared" si="5"/>
        <v>0</v>
      </c>
      <c r="BG89" s="131">
        <f t="shared" si="6"/>
        <v>0</v>
      </c>
      <c r="BH89" s="131">
        <f t="shared" si="7"/>
        <v>0</v>
      </c>
      <c r="BI89" s="131">
        <f t="shared" si="8"/>
        <v>0</v>
      </c>
      <c r="BJ89" s="16" t="s">
        <v>21</v>
      </c>
      <c r="BK89" s="131">
        <f t="shared" si="9"/>
        <v>25000</v>
      </c>
      <c r="BL89" s="16" t="s">
        <v>199</v>
      </c>
      <c r="BM89" s="130" t="s">
        <v>822</v>
      </c>
    </row>
    <row r="90" spans="1:65" s="2" customFormat="1" ht="21.75" customHeight="1">
      <c r="A90" s="25"/>
      <c r="B90" s="119"/>
      <c r="C90" s="120" t="s">
        <v>174</v>
      </c>
      <c r="D90" s="120" t="s">
        <v>144</v>
      </c>
      <c r="E90" s="121" t="s">
        <v>823</v>
      </c>
      <c r="F90" s="122" t="s">
        <v>824</v>
      </c>
      <c r="G90" s="123" t="s">
        <v>513</v>
      </c>
      <c r="H90" s="124">
        <v>100</v>
      </c>
      <c r="I90" s="125">
        <v>550</v>
      </c>
      <c r="J90" s="125">
        <f t="shared" si="0"/>
        <v>55000</v>
      </c>
      <c r="K90" s="122" t="s">
        <v>3</v>
      </c>
      <c r="L90" s="26"/>
      <c r="M90" s="126" t="s">
        <v>3</v>
      </c>
      <c r="N90" s="127" t="s">
        <v>45</v>
      </c>
      <c r="O90" s="128">
        <v>0</v>
      </c>
      <c r="P90" s="128">
        <f t="shared" si="1"/>
        <v>0</v>
      </c>
      <c r="Q90" s="128">
        <v>0</v>
      </c>
      <c r="R90" s="128">
        <f t="shared" si="2"/>
        <v>0</v>
      </c>
      <c r="S90" s="128">
        <v>0</v>
      </c>
      <c r="T90" s="129">
        <f t="shared" si="3"/>
        <v>0</v>
      </c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R90" s="130" t="s">
        <v>199</v>
      </c>
      <c r="AT90" s="130" t="s">
        <v>144</v>
      </c>
      <c r="AU90" s="130" t="s">
        <v>84</v>
      </c>
      <c r="AY90" s="16" t="s">
        <v>142</v>
      </c>
      <c r="BE90" s="131">
        <f t="shared" si="4"/>
        <v>55000</v>
      </c>
      <c r="BF90" s="131">
        <f t="shared" si="5"/>
        <v>0</v>
      </c>
      <c r="BG90" s="131">
        <f t="shared" si="6"/>
        <v>0</v>
      </c>
      <c r="BH90" s="131">
        <f t="shared" si="7"/>
        <v>0</v>
      </c>
      <c r="BI90" s="131">
        <f t="shared" si="8"/>
        <v>0</v>
      </c>
      <c r="BJ90" s="16" t="s">
        <v>21</v>
      </c>
      <c r="BK90" s="131">
        <f t="shared" si="9"/>
        <v>55000</v>
      </c>
      <c r="BL90" s="16" t="s">
        <v>199</v>
      </c>
      <c r="BM90" s="130" t="s">
        <v>825</v>
      </c>
    </row>
    <row r="91" spans="1:65" s="2" customFormat="1" ht="16.5" customHeight="1">
      <c r="A91" s="25"/>
      <c r="B91" s="119"/>
      <c r="C91" s="120" t="s">
        <v>179</v>
      </c>
      <c r="D91" s="120" t="s">
        <v>144</v>
      </c>
      <c r="E91" s="121" t="s">
        <v>826</v>
      </c>
      <c r="F91" s="122" t="s">
        <v>827</v>
      </c>
      <c r="G91" s="123" t="s">
        <v>577</v>
      </c>
      <c r="H91" s="124">
        <v>3</v>
      </c>
      <c r="I91" s="125">
        <v>17500</v>
      </c>
      <c r="J91" s="125">
        <f t="shared" si="0"/>
        <v>52500</v>
      </c>
      <c r="K91" s="122" t="s">
        <v>3</v>
      </c>
      <c r="L91" s="26"/>
      <c r="M91" s="126" t="s">
        <v>3</v>
      </c>
      <c r="N91" s="127" t="s">
        <v>45</v>
      </c>
      <c r="O91" s="128">
        <v>0</v>
      </c>
      <c r="P91" s="128">
        <f t="shared" si="1"/>
        <v>0</v>
      </c>
      <c r="Q91" s="128">
        <v>0</v>
      </c>
      <c r="R91" s="128">
        <f t="shared" si="2"/>
        <v>0</v>
      </c>
      <c r="S91" s="128">
        <v>0</v>
      </c>
      <c r="T91" s="129">
        <f t="shared" si="3"/>
        <v>0</v>
      </c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R91" s="130" t="s">
        <v>199</v>
      </c>
      <c r="AT91" s="130" t="s">
        <v>144</v>
      </c>
      <c r="AU91" s="130" t="s">
        <v>84</v>
      </c>
      <c r="AY91" s="16" t="s">
        <v>142</v>
      </c>
      <c r="BE91" s="131">
        <f t="shared" si="4"/>
        <v>52500</v>
      </c>
      <c r="BF91" s="131">
        <f t="shared" si="5"/>
        <v>0</v>
      </c>
      <c r="BG91" s="131">
        <f t="shared" si="6"/>
        <v>0</v>
      </c>
      <c r="BH91" s="131">
        <f t="shared" si="7"/>
        <v>0</v>
      </c>
      <c r="BI91" s="131">
        <f t="shared" si="8"/>
        <v>0</v>
      </c>
      <c r="BJ91" s="16" t="s">
        <v>21</v>
      </c>
      <c r="BK91" s="131">
        <f t="shared" si="9"/>
        <v>52500</v>
      </c>
      <c r="BL91" s="16" t="s">
        <v>199</v>
      </c>
      <c r="BM91" s="130" t="s">
        <v>828</v>
      </c>
    </row>
    <row r="92" spans="1:65" s="2" customFormat="1" ht="21.75" customHeight="1">
      <c r="A92" s="25"/>
      <c r="B92" s="119"/>
      <c r="C92" s="120" t="s">
        <v>185</v>
      </c>
      <c r="D92" s="120" t="s">
        <v>144</v>
      </c>
      <c r="E92" s="121" t="s">
        <v>829</v>
      </c>
      <c r="F92" s="122" t="s">
        <v>830</v>
      </c>
      <c r="G92" s="123" t="s">
        <v>577</v>
      </c>
      <c r="H92" s="124">
        <v>1</v>
      </c>
      <c r="I92" s="125">
        <v>35000</v>
      </c>
      <c r="J92" s="125">
        <f t="shared" si="0"/>
        <v>35000</v>
      </c>
      <c r="K92" s="122" t="s">
        <v>3</v>
      </c>
      <c r="L92" s="26"/>
      <c r="M92" s="126" t="s">
        <v>3</v>
      </c>
      <c r="N92" s="127" t="s">
        <v>45</v>
      </c>
      <c r="O92" s="128">
        <v>0</v>
      </c>
      <c r="P92" s="128">
        <f t="shared" si="1"/>
        <v>0</v>
      </c>
      <c r="Q92" s="128">
        <v>0</v>
      </c>
      <c r="R92" s="128">
        <f t="shared" si="2"/>
        <v>0</v>
      </c>
      <c r="S92" s="128">
        <v>0</v>
      </c>
      <c r="T92" s="129">
        <f t="shared" si="3"/>
        <v>0</v>
      </c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R92" s="130" t="s">
        <v>199</v>
      </c>
      <c r="AT92" s="130" t="s">
        <v>144</v>
      </c>
      <c r="AU92" s="130" t="s">
        <v>84</v>
      </c>
      <c r="AY92" s="16" t="s">
        <v>142</v>
      </c>
      <c r="BE92" s="131">
        <f t="shared" si="4"/>
        <v>35000</v>
      </c>
      <c r="BF92" s="131">
        <f t="shared" si="5"/>
        <v>0</v>
      </c>
      <c r="BG92" s="131">
        <f t="shared" si="6"/>
        <v>0</v>
      </c>
      <c r="BH92" s="131">
        <f t="shared" si="7"/>
        <v>0</v>
      </c>
      <c r="BI92" s="131">
        <f t="shared" si="8"/>
        <v>0</v>
      </c>
      <c r="BJ92" s="16" t="s">
        <v>21</v>
      </c>
      <c r="BK92" s="131">
        <f t="shared" si="9"/>
        <v>35000</v>
      </c>
      <c r="BL92" s="16" t="s">
        <v>199</v>
      </c>
      <c r="BM92" s="130" t="s">
        <v>831</v>
      </c>
    </row>
    <row r="93" spans="1:65" s="2" customFormat="1" ht="16.5" customHeight="1">
      <c r="A93" s="25"/>
      <c r="B93" s="119"/>
      <c r="C93" s="120" t="s">
        <v>190</v>
      </c>
      <c r="D93" s="120" t="s">
        <v>144</v>
      </c>
      <c r="E93" s="121" t="s">
        <v>832</v>
      </c>
      <c r="F93" s="122" t="s">
        <v>833</v>
      </c>
      <c r="G93" s="123" t="s">
        <v>577</v>
      </c>
      <c r="H93" s="124">
        <v>1</v>
      </c>
      <c r="I93" s="125">
        <v>55000</v>
      </c>
      <c r="J93" s="125">
        <f t="shared" si="0"/>
        <v>55000</v>
      </c>
      <c r="K93" s="122" t="s">
        <v>3</v>
      </c>
      <c r="L93" s="26"/>
      <c r="M93" s="126" t="s">
        <v>3</v>
      </c>
      <c r="N93" s="127" t="s">
        <v>45</v>
      </c>
      <c r="O93" s="128">
        <v>0</v>
      </c>
      <c r="P93" s="128">
        <f t="shared" si="1"/>
        <v>0</v>
      </c>
      <c r="Q93" s="128">
        <v>0</v>
      </c>
      <c r="R93" s="128">
        <f t="shared" si="2"/>
        <v>0</v>
      </c>
      <c r="S93" s="128">
        <v>0</v>
      </c>
      <c r="T93" s="129">
        <f t="shared" si="3"/>
        <v>0</v>
      </c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R93" s="130" t="s">
        <v>199</v>
      </c>
      <c r="AT93" s="130" t="s">
        <v>144</v>
      </c>
      <c r="AU93" s="130" t="s">
        <v>84</v>
      </c>
      <c r="AY93" s="16" t="s">
        <v>142</v>
      </c>
      <c r="BE93" s="131">
        <f t="shared" si="4"/>
        <v>55000</v>
      </c>
      <c r="BF93" s="131">
        <f t="shared" si="5"/>
        <v>0</v>
      </c>
      <c r="BG93" s="131">
        <f t="shared" si="6"/>
        <v>0</v>
      </c>
      <c r="BH93" s="131">
        <f t="shared" si="7"/>
        <v>0</v>
      </c>
      <c r="BI93" s="131">
        <f t="shared" si="8"/>
        <v>0</v>
      </c>
      <c r="BJ93" s="16" t="s">
        <v>21</v>
      </c>
      <c r="BK93" s="131">
        <f t="shared" si="9"/>
        <v>55000</v>
      </c>
      <c r="BL93" s="16" t="s">
        <v>199</v>
      </c>
      <c r="BM93" s="130" t="s">
        <v>834</v>
      </c>
    </row>
    <row r="94" spans="1:65" s="2" customFormat="1" ht="16.5" customHeight="1">
      <c r="A94" s="25"/>
      <c r="B94" s="119"/>
      <c r="C94" s="120" t="s">
        <v>26</v>
      </c>
      <c r="D94" s="120" t="s">
        <v>144</v>
      </c>
      <c r="E94" s="121" t="s">
        <v>835</v>
      </c>
      <c r="F94" s="122" t="s">
        <v>836</v>
      </c>
      <c r="G94" s="123" t="s">
        <v>545</v>
      </c>
      <c r="H94" s="124">
        <v>2</v>
      </c>
      <c r="I94" s="125">
        <v>6000</v>
      </c>
      <c r="J94" s="125">
        <f t="shared" si="0"/>
        <v>12000</v>
      </c>
      <c r="K94" s="122" t="s">
        <v>3</v>
      </c>
      <c r="L94" s="26"/>
      <c r="M94" s="126" t="s">
        <v>3</v>
      </c>
      <c r="N94" s="127" t="s">
        <v>45</v>
      </c>
      <c r="O94" s="128">
        <v>0</v>
      </c>
      <c r="P94" s="128">
        <f t="shared" si="1"/>
        <v>0</v>
      </c>
      <c r="Q94" s="128">
        <v>0</v>
      </c>
      <c r="R94" s="128">
        <f t="shared" si="2"/>
        <v>0</v>
      </c>
      <c r="S94" s="128">
        <v>0</v>
      </c>
      <c r="T94" s="129">
        <f t="shared" si="3"/>
        <v>0</v>
      </c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R94" s="130" t="s">
        <v>199</v>
      </c>
      <c r="AT94" s="130" t="s">
        <v>144</v>
      </c>
      <c r="AU94" s="130" t="s">
        <v>84</v>
      </c>
      <c r="AY94" s="16" t="s">
        <v>142</v>
      </c>
      <c r="BE94" s="131">
        <f t="shared" si="4"/>
        <v>12000</v>
      </c>
      <c r="BF94" s="131">
        <f t="shared" si="5"/>
        <v>0</v>
      </c>
      <c r="BG94" s="131">
        <f t="shared" si="6"/>
        <v>0</v>
      </c>
      <c r="BH94" s="131">
        <f t="shared" si="7"/>
        <v>0</v>
      </c>
      <c r="BI94" s="131">
        <f t="shared" si="8"/>
        <v>0</v>
      </c>
      <c r="BJ94" s="16" t="s">
        <v>21</v>
      </c>
      <c r="BK94" s="131">
        <f t="shared" si="9"/>
        <v>12000</v>
      </c>
      <c r="BL94" s="16" t="s">
        <v>199</v>
      </c>
      <c r="BM94" s="130" t="s">
        <v>837</v>
      </c>
    </row>
    <row r="95" spans="1:65" s="13" customFormat="1">
      <c r="B95" s="136"/>
      <c r="D95" s="132" t="s">
        <v>152</v>
      </c>
      <c r="E95" s="137" t="s">
        <v>3</v>
      </c>
      <c r="F95" s="138" t="s">
        <v>838</v>
      </c>
      <c r="H95" s="139">
        <v>2</v>
      </c>
      <c r="L95" s="136"/>
      <c r="M95" s="140"/>
      <c r="N95" s="141"/>
      <c r="O95" s="141"/>
      <c r="P95" s="141"/>
      <c r="Q95" s="141"/>
      <c r="R95" s="141"/>
      <c r="S95" s="141"/>
      <c r="T95" s="142"/>
      <c r="AT95" s="137" t="s">
        <v>152</v>
      </c>
      <c r="AU95" s="137" t="s">
        <v>84</v>
      </c>
      <c r="AV95" s="13" t="s">
        <v>84</v>
      </c>
      <c r="AW95" s="13" t="s">
        <v>33</v>
      </c>
      <c r="AX95" s="13" t="s">
        <v>21</v>
      </c>
      <c r="AY95" s="137" t="s">
        <v>142</v>
      </c>
    </row>
    <row r="96" spans="1:65" s="2" customFormat="1" ht="16.5" customHeight="1">
      <c r="A96" s="25"/>
      <c r="B96" s="119"/>
      <c r="C96" s="120" t="s">
        <v>202</v>
      </c>
      <c r="D96" s="120" t="s">
        <v>144</v>
      </c>
      <c r="E96" s="121" t="s">
        <v>839</v>
      </c>
      <c r="F96" s="122" t="s">
        <v>649</v>
      </c>
      <c r="G96" s="123" t="s">
        <v>621</v>
      </c>
      <c r="H96" s="124">
        <v>16000</v>
      </c>
      <c r="I96" s="125">
        <v>8</v>
      </c>
      <c r="J96" s="125">
        <f>ROUND(I96*H96,2)</f>
        <v>128000</v>
      </c>
      <c r="K96" s="122" t="s">
        <v>3</v>
      </c>
      <c r="L96" s="26"/>
      <c r="M96" s="126" t="s">
        <v>3</v>
      </c>
      <c r="N96" s="127" t="s">
        <v>45</v>
      </c>
      <c r="O96" s="128">
        <v>0</v>
      </c>
      <c r="P96" s="128">
        <f>O96*H96</f>
        <v>0</v>
      </c>
      <c r="Q96" s="128">
        <v>0</v>
      </c>
      <c r="R96" s="128">
        <f>Q96*H96</f>
        <v>0</v>
      </c>
      <c r="S96" s="128">
        <v>0</v>
      </c>
      <c r="T96" s="129">
        <f>S96*H96</f>
        <v>0</v>
      </c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R96" s="130" t="s">
        <v>199</v>
      </c>
      <c r="AT96" s="130" t="s">
        <v>144</v>
      </c>
      <c r="AU96" s="130" t="s">
        <v>84</v>
      </c>
      <c r="AY96" s="16" t="s">
        <v>142</v>
      </c>
      <c r="BE96" s="131">
        <f>IF(N96="základní",J96,0)</f>
        <v>128000</v>
      </c>
      <c r="BF96" s="131">
        <f>IF(N96="snížená",J96,0)</f>
        <v>0</v>
      </c>
      <c r="BG96" s="131">
        <f>IF(N96="zákl. přenesená",J96,0)</f>
        <v>0</v>
      </c>
      <c r="BH96" s="131">
        <f>IF(N96="sníž. přenesená",J96,0)</f>
        <v>0</v>
      </c>
      <c r="BI96" s="131">
        <f>IF(N96="nulová",J96,0)</f>
        <v>0</v>
      </c>
      <c r="BJ96" s="16" t="s">
        <v>21</v>
      </c>
      <c r="BK96" s="131">
        <f>ROUND(I96*H96,2)</f>
        <v>128000</v>
      </c>
      <c r="BL96" s="16" t="s">
        <v>199</v>
      </c>
      <c r="BM96" s="130" t="s">
        <v>840</v>
      </c>
    </row>
    <row r="97" spans="1:65" s="2" customFormat="1" ht="16.5" customHeight="1">
      <c r="A97" s="25"/>
      <c r="B97" s="119"/>
      <c r="C97" s="120" t="s">
        <v>207</v>
      </c>
      <c r="D97" s="120" t="s">
        <v>144</v>
      </c>
      <c r="E97" s="121" t="s">
        <v>841</v>
      </c>
      <c r="F97" s="122" t="s">
        <v>842</v>
      </c>
      <c r="G97" s="123" t="s">
        <v>577</v>
      </c>
      <c r="H97" s="124">
        <v>1</v>
      </c>
      <c r="I97" s="125">
        <v>140000</v>
      </c>
      <c r="J97" s="125">
        <f>ROUND(I97*H97,2)</f>
        <v>140000</v>
      </c>
      <c r="K97" s="122" t="s">
        <v>3</v>
      </c>
      <c r="L97" s="26"/>
      <c r="M97" s="126" t="s">
        <v>3</v>
      </c>
      <c r="N97" s="127" t="s">
        <v>45</v>
      </c>
      <c r="O97" s="128">
        <v>0</v>
      </c>
      <c r="P97" s="128">
        <f>O97*H97</f>
        <v>0</v>
      </c>
      <c r="Q97" s="128">
        <v>0</v>
      </c>
      <c r="R97" s="128">
        <f>Q97*H97</f>
        <v>0</v>
      </c>
      <c r="S97" s="128">
        <v>0</v>
      </c>
      <c r="T97" s="129">
        <f>S97*H97</f>
        <v>0</v>
      </c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R97" s="130" t="s">
        <v>199</v>
      </c>
      <c r="AT97" s="130" t="s">
        <v>144</v>
      </c>
      <c r="AU97" s="130" t="s">
        <v>84</v>
      </c>
      <c r="AY97" s="16" t="s">
        <v>142</v>
      </c>
      <c r="BE97" s="131">
        <f>IF(N97="základní",J97,0)</f>
        <v>140000</v>
      </c>
      <c r="BF97" s="131">
        <f>IF(N97="snížená",J97,0)</f>
        <v>0</v>
      </c>
      <c r="BG97" s="131">
        <f>IF(N97="zákl. přenesená",J97,0)</f>
        <v>0</v>
      </c>
      <c r="BH97" s="131">
        <f>IF(N97="sníž. přenesená",J97,0)</f>
        <v>0</v>
      </c>
      <c r="BI97" s="131">
        <f>IF(N97="nulová",J97,0)</f>
        <v>0</v>
      </c>
      <c r="BJ97" s="16" t="s">
        <v>21</v>
      </c>
      <c r="BK97" s="131">
        <f>ROUND(I97*H97,2)</f>
        <v>140000</v>
      </c>
      <c r="BL97" s="16" t="s">
        <v>199</v>
      </c>
      <c r="BM97" s="130" t="s">
        <v>843</v>
      </c>
    </row>
    <row r="98" spans="1:65" s="13" customFormat="1" ht="20.399999999999999">
      <c r="B98" s="136"/>
      <c r="D98" s="132" t="s">
        <v>152</v>
      </c>
      <c r="E98" s="137" t="s">
        <v>3</v>
      </c>
      <c r="F98" s="138" t="s">
        <v>844</v>
      </c>
      <c r="H98" s="139">
        <v>1</v>
      </c>
      <c r="L98" s="136"/>
      <c r="M98" s="140"/>
      <c r="N98" s="141"/>
      <c r="O98" s="141"/>
      <c r="P98" s="141"/>
      <c r="Q98" s="141"/>
      <c r="R98" s="141"/>
      <c r="S98" s="141"/>
      <c r="T98" s="142"/>
      <c r="AT98" s="137" t="s">
        <v>152</v>
      </c>
      <c r="AU98" s="137" t="s">
        <v>84</v>
      </c>
      <c r="AV98" s="13" t="s">
        <v>84</v>
      </c>
      <c r="AW98" s="13" t="s">
        <v>33</v>
      </c>
      <c r="AX98" s="13" t="s">
        <v>21</v>
      </c>
      <c r="AY98" s="137" t="s">
        <v>142</v>
      </c>
    </row>
    <row r="99" spans="1:65" s="2" customFormat="1" ht="16.5" customHeight="1">
      <c r="A99" s="25"/>
      <c r="B99" s="119"/>
      <c r="C99" s="120" t="s">
        <v>213</v>
      </c>
      <c r="D99" s="120" t="s">
        <v>144</v>
      </c>
      <c r="E99" s="121" t="s">
        <v>845</v>
      </c>
      <c r="F99" s="122" t="s">
        <v>836</v>
      </c>
      <c r="G99" s="123" t="s">
        <v>545</v>
      </c>
      <c r="H99" s="124">
        <v>1</v>
      </c>
      <c r="I99" s="125">
        <v>6000</v>
      </c>
      <c r="J99" s="125">
        <f>ROUND(I99*H99,2)</f>
        <v>6000</v>
      </c>
      <c r="K99" s="122" t="s">
        <v>3</v>
      </c>
      <c r="L99" s="26"/>
      <c r="M99" s="162" t="s">
        <v>3</v>
      </c>
      <c r="N99" s="163" t="s">
        <v>45</v>
      </c>
      <c r="O99" s="164">
        <v>0</v>
      </c>
      <c r="P99" s="164">
        <f>O99*H99</f>
        <v>0</v>
      </c>
      <c r="Q99" s="164">
        <v>0</v>
      </c>
      <c r="R99" s="164">
        <f>Q99*H99</f>
        <v>0</v>
      </c>
      <c r="S99" s="164">
        <v>0</v>
      </c>
      <c r="T99" s="165">
        <f>S99*H99</f>
        <v>0</v>
      </c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R99" s="130" t="s">
        <v>199</v>
      </c>
      <c r="AT99" s="130" t="s">
        <v>144</v>
      </c>
      <c r="AU99" s="130" t="s">
        <v>84</v>
      </c>
      <c r="AY99" s="16" t="s">
        <v>142</v>
      </c>
      <c r="BE99" s="131">
        <f>IF(N99="základní",J99,0)</f>
        <v>6000</v>
      </c>
      <c r="BF99" s="131">
        <f>IF(N99="snížená",J99,0)</f>
        <v>0</v>
      </c>
      <c r="BG99" s="131">
        <f>IF(N99="zákl. přenesená",J99,0)</f>
        <v>0</v>
      </c>
      <c r="BH99" s="131">
        <f>IF(N99="sníž. přenesená",J99,0)</f>
        <v>0</v>
      </c>
      <c r="BI99" s="131">
        <f>IF(N99="nulová",J99,0)</f>
        <v>0</v>
      </c>
      <c r="BJ99" s="16" t="s">
        <v>21</v>
      </c>
      <c r="BK99" s="131">
        <f>ROUND(I99*H99,2)</f>
        <v>6000</v>
      </c>
      <c r="BL99" s="16" t="s">
        <v>199</v>
      </c>
      <c r="BM99" s="130" t="s">
        <v>846</v>
      </c>
    </row>
    <row r="100" spans="1:65" s="2" customFormat="1" ht="6.9" customHeight="1">
      <c r="A100" s="25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26"/>
      <c r="M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</row>
  </sheetData>
  <autoFilter ref="C80:K99"/>
  <mergeCells count="8">
    <mergeCell ref="E71:H71"/>
    <mergeCell ref="E73:H73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6"/>
  <sheetViews>
    <sheetView showGridLines="0" topLeftCell="F81" workbookViewId="0">
      <selection activeCell="L1" sqref="L1:BZ104857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hidden="1" customWidth="1"/>
    <col min="13" max="13" width="10.85546875" style="1" hidden="1" customWidth="1"/>
    <col min="14" max="14" width="9.28515625" style="1" hidden="1" customWidth="1"/>
    <col min="15" max="20" width="14.140625" style="1" hidden="1" customWidth="1"/>
    <col min="21" max="21" width="16.28515625" style="1" hidden="1" customWidth="1"/>
    <col min="22" max="22" width="12.28515625" style="1" hidden="1" customWidth="1"/>
    <col min="23" max="23" width="16.28515625" style="1" hidden="1" customWidth="1"/>
    <col min="24" max="24" width="12.285156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28515625" style="1" hidden="1" customWidth="1"/>
    <col min="29" max="29" width="11" style="1" hidden="1" customWidth="1"/>
    <col min="30" max="30" width="15" style="1" hidden="1" customWidth="1"/>
    <col min="31" max="31" width="16.28515625" style="1" hidden="1" customWidth="1"/>
    <col min="32" max="43" width="0" hidden="1" customWidth="1"/>
    <col min="44" max="65" width="9.28515625" style="1" hidden="1" customWidth="1"/>
    <col min="66" max="78" width="0" hidden="1" customWidth="1"/>
  </cols>
  <sheetData>
    <row r="1" spans="1:46">
      <c r="A1" s="70"/>
    </row>
    <row r="2" spans="1:46" s="1" customFormat="1" ht="36.9" customHeight="1">
      <c r="L2" s="358" t="s">
        <v>6</v>
      </c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6" t="s">
        <v>109</v>
      </c>
    </row>
    <row r="3" spans="1:46" s="1" customFormat="1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" hidden="1" customHeight="1">
      <c r="B4" s="19"/>
      <c r="D4" s="20" t="s">
        <v>110</v>
      </c>
      <c r="L4" s="19"/>
      <c r="M4" s="71" t="s">
        <v>11</v>
      </c>
      <c r="AT4" s="16" t="s">
        <v>4</v>
      </c>
    </row>
    <row r="5" spans="1:46" s="1" customFormat="1" ht="6.9" hidden="1" customHeight="1">
      <c r="B5" s="19"/>
      <c r="L5" s="19"/>
    </row>
    <row r="6" spans="1:46" s="1" customFormat="1" ht="12" hidden="1" customHeight="1">
      <c r="B6" s="19"/>
      <c r="D6" s="22" t="s">
        <v>15</v>
      </c>
      <c r="L6" s="19"/>
    </row>
    <row r="7" spans="1:46" s="1" customFormat="1" ht="23.25" hidden="1" customHeight="1">
      <c r="B7" s="19"/>
      <c r="E7" s="400" t="str">
        <f>'Rekapitulace stavby'!K6</f>
        <v>Nápravná opatření k odvrácení škod způsobených vlivem staré ekologické zátěže bývalé skládky Vlčí důl v k.ú. Zásmuky</v>
      </c>
      <c r="F7" s="401"/>
      <c r="G7" s="401"/>
      <c r="H7" s="401"/>
      <c r="L7" s="19"/>
    </row>
    <row r="8" spans="1:46" s="2" customFormat="1" ht="12" hidden="1" customHeight="1">
      <c r="A8" s="25"/>
      <c r="B8" s="26"/>
      <c r="C8" s="25"/>
      <c r="D8" s="22" t="s">
        <v>111</v>
      </c>
      <c r="E8" s="25"/>
      <c r="F8" s="25"/>
      <c r="G8" s="25"/>
      <c r="H8" s="25"/>
      <c r="I8" s="25"/>
      <c r="J8" s="25"/>
      <c r="K8" s="25"/>
      <c r="L8" s="7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hidden="1" customHeight="1">
      <c r="A9" s="25"/>
      <c r="B9" s="26"/>
      <c r="C9" s="25"/>
      <c r="D9" s="25"/>
      <c r="E9" s="402" t="s">
        <v>847</v>
      </c>
      <c r="F9" s="403"/>
      <c r="G9" s="403"/>
      <c r="H9" s="403"/>
      <c r="I9" s="25"/>
      <c r="J9" s="25"/>
      <c r="K9" s="25"/>
      <c r="L9" s="7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idden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7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hidden="1" customHeight="1">
      <c r="A11" s="25"/>
      <c r="B11" s="26"/>
      <c r="C11" s="25"/>
      <c r="D11" s="22" t="s">
        <v>18</v>
      </c>
      <c r="E11" s="25"/>
      <c r="F11" s="21" t="s">
        <v>3</v>
      </c>
      <c r="G11" s="25"/>
      <c r="H11" s="25"/>
      <c r="I11" s="22" t="s">
        <v>19</v>
      </c>
      <c r="J11" s="21" t="s">
        <v>3</v>
      </c>
      <c r="K11" s="25"/>
      <c r="L11" s="7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hidden="1" customHeight="1">
      <c r="A12" s="25"/>
      <c r="B12" s="26"/>
      <c r="C12" s="25"/>
      <c r="D12" s="22" t="s">
        <v>22</v>
      </c>
      <c r="E12" s="25"/>
      <c r="F12" s="21" t="s">
        <v>23</v>
      </c>
      <c r="G12" s="25"/>
      <c r="H12" s="25"/>
      <c r="I12" s="22" t="s">
        <v>24</v>
      </c>
      <c r="J12" s="40" t="str">
        <f>'Rekapitulace stavby'!AN8</f>
        <v>20. 5. 2016</v>
      </c>
      <c r="K12" s="25"/>
      <c r="L12" s="7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8" hidden="1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7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hidden="1" customHeight="1">
      <c r="A14" s="25"/>
      <c r="B14" s="26"/>
      <c r="C14" s="25"/>
      <c r="D14" s="22" t="s">
        <v>28</v>
      </c>
      <c r="E14" s="25"/>
      <c r="F14" s="25"/>
      <c r="G14" s="25"/>
      <c r="H14" s="25"/>
      <c r="I14" s="22" t="s">
        <v>29</v>
      </c>
      <c r="J14" s="21" t="s">
        <v>3</v>
      </c>
      <c r="K14" s="25"/>
      <c r="L14" s="7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hidden="1" customHeight="1">
      <c r="A15" s="25"/>
      <c r="B15" s="26"/>
      <c r="C15" s="25"/>
      <c r="D15" s="25"/>
      <c r="E15" s="21" t="s">
        <v>23</v>
      </c>
      <c r="F15" s="25"/>
      <c r="G15" s="25"/>
      <c r="H15" s="25"/>
      <c r="I15" s="22" t="s">
        <v>30</v>
      </c>
      <c r="J15" s="21" t="s">
        <v>3</v>
      </c>
      <c r="K15" s="25"/>
      <c r="L15" s="7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" hidden="1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7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hidden="1" customHeight="1">
      <c r="A17" s="25"/>
      <c r="B17" s="26"/>
      <c r="C17" s="25"/>
      <c r="D17" s="22" t="s">
        <v>31</v>
      </c>
      <c r="E17" s="25"/>
      <c r="F17" s="25"/>
      <c r="G17" s="25"/>
      <c r="H17" s="25"/>
      <c r="I17" s="22" t="s">
        <v>29</v>
      </c>
      <c r="J17" s="21" t="s">
        <v>3</v>
      </c>
      <c r="K17" s="25"/>
      <c r="L17" s="7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hidden="1" customHeight="1">
      <c r="A18" s="25"/>
      <c r="B18" s="26"/>
      <c r="C18" s="25"/>
      <c r="D18" s="25"/>
      <c r="E18" s="21" t="s">
        <v>32</v>
      </c>
      <c r="F18" s="25"/>
      <c r="G18" s="25"/>
      <c r="H18" s="25"/>
      <c r="I18" s="22" t="s">
        <v>30</v>
      </c>
      <c r="J18" s="21" t="s">
        <v>3</v>
      </c>
      <c r="K18" s="25"/>
      <c r="L18" s="72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" hidden="1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72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hidden="1" customHeight="1">
      <c r="A20" s="25"/>
      <c r="B20" s="26"/>
      <c r="C20" s="25"/>
      <c r="D20" s="22" t="s">
        <v>34</v>
      </c>
      <c r="E20" s="25"/>
      <c r="F20" s="25"/>
      <c r="G20" s="25"/>
      <c r="H20" s="25"/>
      <c r="I20" s="22" t="s">
        <v>29</v>
      </c>
      <c r="J20" s="21" t="s">
        <v>3</v>
      </c>
      <c r="K20" s="25"/>
      <c r="L20" s="7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hidden="1" customHeight="1">
      <c r="A21" s="25"/>
      <c r="B21" s="26"/>
      <c r="C21" s="25"/>
      <c r="D21" s="25"/>
      <c r="E21" s="21" t="s">
        <v>36</v>
      </c>
      <c r="F21" s="25"/>
      <c r="G21" s="25"/>
      <c r="H21" s="25"/>
      <c r="I21" s="22" t="s">
        <v>30</v>
      </c>
      <c r="J21" s="21" t="s">
        <v>3</v>
      </c>
      <c r="K21" s="25"/>
      <c r="L21" s="72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" hidden="1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72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hidden="1" customHeight="1">
      <c r="A23" s="25"/>
      <c r="B23" s="26"/>
      <c r="C23" s="25"/>
      <c r="D23" s="22" t="s">
        <v>37</v>
      </c>
      <c r="E23" s="25"/>
      <c r="F23" s="25"/>
      <c r="G23" s="25"/>
      <c r="H23" s="25"/>
      <c r="I23" s="22" t="s">
        <v>29</v>
      </c>
      <c r="J23" s="21" t="str">
        <f>IF('Rekapitulace stavby'!AN19="","",'Rekapitulace stavby'!AN19)</f>
        <v/>
      </c>
      <c r="K23" s="25"/>
      <c r="L23" s="72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hidden="1" customHeight="1">
      <c r="A24" s="25"/>
      <c r="B24" s="26"/>
      <c r="C24" s="25"/>
      <c r="D24" s="25"/>
      <c r="E24" s="21" t="str">
        <f>IF('Rekapitulace stavby'!E20="","",'Rekapitulace stavby'!E20)</f>
        <v xml:space="preserve"> </v>
      </c>
      <c r="F24" s="25"/>
      <c r="G24" s="25"/>
      <c r="H24" s="25"/>
      <c r="I24" s="22" t="s">
        <v>30</v>
      </c>
      <c r="J24" s="21" t="str">
        <f>IF('Rekapitulace stavby'!AN20="","",'Rekapitulace stavby'!AN20)</f>
        <v/>
      </c>
      <c r="K24" s="25"/>
      <c r="L24" s="72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" hidden="1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72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hidden="1" customHeight="1">
      <c r="A26" s="25"/>
      <c r="B26" s="26"/>
      <c r="C26" s="25"/>
      <c r="D26" s="22" t="s">
        <v>39</v>
      </c>
      <c r="E26" s="25"/>
      <c r="F26" s="25"/>
      <c r="G26" s="25"/>
      <c r="H26" s="25"/>
      <c r="I26" s="25"/>
      <c r="J26" s="25"/>
      <c r="K26" s="25"/>
      <c r="L26" s="72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16.5" hidden="1" customHeight="1">
      <c r="A27" s="73"/>
      <c r="B27" s="74"/>
      <c r="C27" s="73"/>
      <c r="D27" s="73"/>
      <c r="E27" s="404" t="s">
        <v>3</v>
      </c>
      <c r="F27" s="404"/>
      <c r="G27" s="404"/>
      <c r="H27" s="404"/>
      <c r="I27" s="73"/>
      <c r="J27" s="73"/>
      <c r="K27" s="73"/>
      <c r="L27" s="75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2" customFormat="1" ht="6.9" hidden="1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72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" hidden="1" customHeight="1">
      <c r="A29" s="25"/>
      <c r="B29" s="26"/>
      <c r="C29" s="25"/>
      <c r="D29" s="51"/>
      <c r="E29" s="51"/>
      <c r="F29" s="51"/>
      <c r="G29" s="51"/>
      <c r="H29" s="51"/>
      <c r="I29" s="51"/>
      <c r="J29" s="51"/>
      <c r="K29" s="51"/>
      <c r="L29" s="72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hidden="1" customHeight="1">
      <c r="A30" s="25"/>
      <c r="B30" s="26"/>
      <c r="C30" s="25"/>
      <c r="D30" s="76" t="s">
        <v>40</v>
      </c>
      <c r="E30" s="25"/>
      <c r="F30" s="25"/>
      <c r="G30" s="25"/>
      <c r="H30" s="25"/>
      <c r="I30" s="25"/>
      <c r="J30" s="55">
        <f>ROUND(J83, 2)</f>
        <v>390500</v>
      </c>
      <c r="K30" s="25"/>
      <c r="L30" s="7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" hidden="1" customHeight="1">
      <c r="A31" s="25"/>
      <c r="B31" s="26"/>
      <c r="C31" s="25"/>
      <c r="D31" s="51"/>
      <c r="E31" s="51"/>
      <c r="F31" s="51"/>
      <c r="G31" s="51"/>
      <c r="H31" s="51"/>
      <c r="I31" s="51"/>
      <c r="J31" s="51"/>
      <c r="K31" s="51"/>
      <c r="L31" s="72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" hidden="1" customHeight="1">
      <c r="A32" s="25"/>
      <c r="B32" s="26"/>
      <c r="C32" s="25"/>
      <c r="D32" s="25"/>
      <c r="E32" s="25"/>
      <c r="F32" s="29" t="s">
        <v>42</v>
      </c>
      <c r="G32" s="25"/>
      <c r="H32" s="25"/>
      <c r="I32" s="29" t="s">
        <v>41</v>
      </c>
      <c r="J32" s="29" t="s">
        <v>43</v>
      </c>
      <c r="K32" s="25"/>
      <c r="L32" s="72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" hidden="1" customHeight="1">
      <c r="A33" s="25"/>
      <c r="B33" s="26"/>
      <c r="C33" s="25"/>
      <c r="D33" s="77" t="s">
        <v>44</v>
      </c>
      <c r="E33" s="22" t="s">
        <v>45</v>
      </c>
      <c r="F33" s="78">
        <f>ROUND((SUM(BE83:BE105)),  2)</f>
        <v>390500</v>
      </c>
      <c r="G33" s="25"/>
      <c r="H33" s="25"/>
      <c r="I33" s="79">
        <v>0.21</v>
      </c>
      <c r="J33" s="78">
        <f>ROUND(((SUM(BE83:BE105))*I33),  2)</f>
        <v>82005</v>
      </c>
      <c r="K33" s="25"/>
      <c r="L33" s="72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" hidden="1" customHeight="1">
      <c r="A34" s="25"/>
      <c r="B34" s="26"/>
      <c r="C34" s="25"/>
      <c r="D34" s="25"/>
      <c r="E34" s="22" t="s">
        <v>46</v>
      </c>
      <c r="F34" s="78">
        <f>ROUND((SUM(BF83:BF105)),  2)</f>
        <v>0</v>
      </c>
      <c r="G34" s="25"/>
      <c r="H34" s="25"/>
      <c r="I34" s="79">
        <v>0.15</v>
      </c>
      <c r="J34" s="78">
        <f>ROUND(((SUM(BF83:BF105))*I34),  2)</f>
        <v>0</v>
      </c>
      <c r="K34" s="25"/>
      <c r="L34" s="72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" hidden="1" customHeight="1">
      <c r="A35" s="25"/>
      <c r="B35" s="26"/>
      <c r="C35" s="25"/>
      <c r="D35" s="25"/>
      <c r="E35" s="22" t="s">
        <v>47</v>
      </c>
      <c r="F35" s="78">
        <f>ROUND((SUM(BG83:BG105)),  2)</f>
        <v>0</v>
      </c>
      <c r="G35" s="25"/>
      <c r="H35" s="25"/>
      <c r="I35" s="79">
        <v>0.21</v>
      </c>
      <c r="J35" s="78">
        <f>0</f>
        <v>0</v>
      </c>
      <c r="K35" s="25"/>
      <c r="L35" s="72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" hidden="1" customHeight="1">
      <c r="A36" s="25"/>
      <c r="B36" s="26"/>
      <c r="C36" s="25"/>
      <c r="D36" s="25"/>
      <c r="E36" s="22" t="s">
        <v>48</v>
      </c>
      <c r="F36" s="78">
        <f>ROUND((SUM(BH83:BH105)),  2)</f>
        <v>0</v>
      </c>
      <c r="G36" s="25"/>
      <c r="H36" s="25"/>
      <c r="I36" s="79">
        <v>0.15</v>
      </c>
      <c r="J36" s="78">
        <f>0</f>
        <v>0</v>
      </c>
      <c r="K36" s="25"/>
      <c r="L36" s="72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" hidden="1" customHeight="1">
      <c r="A37" s="25"/>
      <c r="B37" s="26"/>
      <c r="C37" s="25"/>
      <c r="D37" s="25"/>
      <c r="E37" s="22" t="s">
        <v>49</v>
      </c>
      <c r="F37" s="78">
        <f>ROUND((SUM(BI83:BI105)),  2)</f>
        <v>0</v>
      </c>
      <c r="G37" s="25"/>
      <c r="H37" s="25"/>
      <c r="I37" s="79">
        <v>0</v>
      </c>
      <c r="J37" s="78">
        <f>0</f>
        <v>0</v>
      </c>
      <c r="K37" s="25"/>
      <c r="L37" s="72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" hidden="1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7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hidden="1" customHeight="1">
      <c r="A39" s="25"/>
      <c r="B39" s="26"/>
      <c r="C39" s="80"/>
      <c r="D39" s="81" t="s">
        <v>50</v>
      </c>
      <c r="E39" s="45"/>
      <c r="F39" s="45"/>
      <c r="G39" s="82" t="s">
        <v>51</v>
      </c>
      <c r="H39" s="83" t="s">
        <v>52</v>
      </c>
      <c r="I39" s="45"/>
      <c r="J39" s="84">
        <f>SUM(J30:J37)</f>
        <v>472505</v>
      </c>
      <c r="K39" s="85"/>
      <c r="L39" s="7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" hidden="1" customHeight="1">
      <c r="A40" s="25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72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hidden="1"/>
    <row r="42" spans="1:31" hidden="1"/>
    <row r="43" spans="1:31" hidden="1"/>
    <row r="44" spans="1:31" s="2" customFormat="1" ht="6.9" hidden="1" customHeight="1">
      <c r="A44" s="2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72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s="2" customFormat="1" ht="24.9" hidden="1" customHeight="1">
      <c r="A45" s="25"/>
      <c r="B45" s="26"/>
      <c r="C45" s="20" t="s">
        <v>116</v>
      </c>
      <c r="D45" s="25"/>
      <c r="E45" s="25"/>
      <c r="F45" s="25"/>
      <c r="G45" s="25"/>
      <c r="H45" s="25"/>
      <c r="I45" s="25"/>
      <c r="J45" s="25"/>
      <c r="K45" s="25"/>
      <c r="L45" s="72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s="2" customFormat="1" ht="6.9" hidden="1" customHeight="1">
      <c r="A46" s="25"/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72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s="2" customFormat="1" ht="12" hidden="1" customHeight="1">
      <c r="A47" s="25"/>
      <c r="B47" s="26"/>
      <c r="C47" s="22" t="s">
        <v>15</v>
      </c>
      <c r="D47" s="25"/>
      <c r="E47" s="25"/>
      <c r="F47" s="25"/>
      <c r="G47" s="25"/>
      <c r="H47" s="25"/>
      <c r="I47" s="25"/>
      <c r="J47" s="25"/>
      <c r="K47" s="25"/>
      <c r="L47" s="72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s="2" customFormat="1" ht="23.25" hidden="1" customHeight="1">
      <c r="A48" s="25"/>
      <c r="B48" s="26"/>
      <c r="C48" s="25"/>
      <c r="D48" s="25"/>
      <c r="E48" s="400" t="str">
        <f>E7</f>
        <v>Nápravná opatření k odvrácení škod způsobených vlivem staré ekologické zátěže bývalé skládky Vlčí důl v k.ú. Zásmuky</v>
      </c>
      <c r="F48" s="401"/>
      <c r="G48" s="401"/>
      <c r="H48" s="401"/>
      <c r="I48" s="25"/>
      <c r="J48" s="25"/>
      <c r="K48" s="25"/>
      <c r="L48" s="72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47" s="2" customFormat="1" ht="12" hidden="1" customHeight="1">
      <c r="A49" s="25"/>
      <c r="B49" s="26"/>
      <c r="C49" s="22" t="s">
        <v>111</v>
      </c>
      <c r="D49" s="25"/>
      <c r="E49" s="25"/>
      <c r="F49" s="25"/>
      <c r="G49" s="25"/>
      <c r="H49" s="25"/>
      <c r="I49" s="25"/>
      <c r="J49" s="25"/>
      <c r="K49" s="25"/>
      <c r="L49" s="72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47" s="2" customFormat="1" ht="16.5" hidden="1" customHeight="1">
      <c r="A50" s="25"/>
      <c r="B50" s="26"/>
      <c r="C50" s="25"/>
      <c r="D50" s="25"/>
      <c r="E50" s="402" t="str">
        <f>E9</f>
        <v>VON - Vedlejší a ostatní náklady</v>
      </c>
      <c r="F50" s="403"/>
      <c r="G50" s="403"/>
      <c r="H50" s="403"/>
      <c r="I50" s="25"/>
      <c r="J50" s="25"/>
      <c r="K50" s="25"/>
      <c r="L50" s="72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47" s="2" customFormat="1" ht="6.9" hidden="1" customHeight="1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72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47" s="2" customFormat="1" ht="12" hidden="1" customHeight="1">
      <c r="A52" s="25"/>
      <c r="B52" s="26"/>
      <c r="C52" s="22" t="s">
        <v>22</v>
      </c>
      <c r="D52" s="25"/>
      <c r="E52" s="25"/>
      <c r="F52" s="21" t="str">
        <f>F12</f>
        <v>Město Zásmuky</v>
      </c>
      <c r="G52" s="25"/>
      <c r="H52" s="25"/>
      <c r="I52" s="22" t="s">
        <v>24</v>
      </c>
      <c r="J52" s="40" t="str">
        <f>IF(J12="","",J12)</f>
        <v>20. 5. 2016</v>
      </c>
      <c r="K52" s="25"/>
      <c r="L52" s="72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47" s="2" customFormat="1" ht="6.9" hidden="1" customHeight="1">
      <c r="A53" s="25"/>
      <c r="B53" s="26"/>
      <c r="C53" s="25"/>
      <c r="D53" s="25"/>
      <c r="E53" s="25"/>
      <c r="F53" s="25"/>
      <c r="G53" s="25"/>
      <c r="H53" s="25"/>
      <c r="I53" s="25"/>
      <c r="J53" s="25"/>
      <c r="K53" s="25"/>
      <c r="L53" s="72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47" s="2" customFormat="1" ht="25.65" hidden="1" customHeight="1">
      <c r="A54" s="25"/>
      <c r="B54" s="26"/>
      <c r="C54" s="22" t="s">
        <v>28</v>
      </c>
      <c r="D54" s="25"/>
      <c r="E54" s="25"/>
      <c r="F54" s="21" t="str">
        <f>E15</f>
        <v>Město Zásmuky</v>
      </c>
      <c r="G54" s="25"/>
      <c r="H54" s="25"/>
      <c r="I54" s="22" t="s">
        <v>34</v>
      </c>
      <c r="J54" s="23" t="str">
        <f>E21</f>
        <v>Bioanalytika CZ, s.r.o.</v>
      </c>
      <c r="K54" s="25"/>
      <c r="L54" s="72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47" s="2" customFormat="1" ht="15.15" hidden="1" customHeight="1">
      <c r="A55" s="25"/>
      <c r="B55" s="26"/>
      <c r="C55" s="22" t="s">
        <v>31</v>
      </c>
      <c r="D55" s="25"/>
      <c r="E55" s="25"/>
      <c r="F55" s="21" t="str">
        <f>IF(E18="","",E18)</f>
        <v>Společnost VZE &amp; FCC</v>
      </c>
      <c r="G55" s="25"/>
      <c r="H55" s="25"/>
      <c r="I55" s="22" t="s">
        <v>37</v>
      </c>
      <c r="J55" s="23" t="str">
        <f>E24</f>
        <v xml:space="preserve"> </v>
      </c>
      <c r="K55" s="25"/>
      <c r="L55" s="72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47" s="2" customFormat="1" ht="10.35" hidden="1" customHeight="1">
      <c r="A56" s="25"/>
      <c r="B56" s="26"/>
      <c r="C56" s="25"/>
      <c r="D56" s="25"/>
      <c r="E56" s="25"/>
      <c r="F56" s="25"/>
      <c r="G56" s="25"/>
      <c r="H56" s="25"/>
      <c r="I56" s="25"/>
      <c r="J56" s="25"/>
      <c r="K56" s="25"/>
      <c r="L56" s="72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47" s="2" customFormat="1" ht="29.25" hidden="1" customHeight="1">
      <c r="A57" s="25"/>
      <c r="B57" s="26"/>
      <c r="C57" s="86" t="s">
        <v>117</v>
      </c>
      <c r="D57" s="80"/>
      <c r="E57" s="80"/>
      <c r="F57" s="80"/>
      <c r="G57" s="80"/>
      <c r="H57" s="80"/>
      <c r="I57" s="80"/>
      <c r="J57" s="87" t="s">
        <v>118</v>
      </c>
      <c r="K57" s="80"/>
      <c r="L57" s="72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47" s="2" customFormat="1" ht="10.35" hidden="1" customHeight="1">
      <c r="A58" s="25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72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47" s="2" customFormat="1" ht="22.8" hidden="1" customHeight="1">
      <c r="A59" s="25"/>
      <c r="B59" s="26"/>
      <c r="C59" s="88" t="s">
        <v>72</v>
      </c>
      <c r="D59" s="25"/>
      <c r="E59" s="25"/>
      <c r="F59" s="25"/>
      <c r="G59" s="25"/>
      <c r="H59" s="25"/>
      <c r="I59" s="25"/>
      <c r="J59" s="55">
        <f>J83</f>
        <v>390500</v>
      </c>
      <c r="K59" s="25"/>
      <c r="L59" s="72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U59" s="16" t="s">
        <v>119</v>
      </c>
    </row>
    <row r="60" spans="1:47" s="9" customFormat="1" ht="24.9" hidden="1" customHeight="1">
      <c r="B60" s="89"/>
      <c r="D60" s="90" t="s">
        <v>848</v>
      </c>
      <c r="E60" s="91"/>
      <c r="F60" s="91"/>
      <c r="G60" s="91"/>
      <c r="H60" s="91"/>
      <c r="I60" s="91"/>
      <c r="J60" s="92">
        <f>J84</f>
        <v>390500</v>
      </c>
      <c r="L60" s="89"/>
    </row>
    <row r="61" spans="1:47" s="10" customFormat="1" ht="19.95" hidden="1" customHeight="1">
      <c r="B61" s="93"/>
      <c r="D61" s="94" t="s">
        <v>849</v>
      </c>
      <c r="E61" s="95"/>
      <c r="F61" s="95"/>
      <c r="G61" s="95"/>
      <c r="H61" s="95"/>
      <c r="I61" s="95"/>
      <c r="J61" s="96">
        <f>J85</f>
        <v>281500</v>
      </c>
      <c r="L61" s="93"/>
    </row>
    <row r="62" spans="1:47" s="10" customFormat="1" ht="19.95" hidden="1" customHeight="1">
      <c r="B62" s="93"/>
      <c r="D62" s="94" t="s">
        <v>850</v>
      </c>
      <c r="E62" s="95"/>
      <c r="F62" s="95"/>
      <c r="G62" s="95"/>
      <c r="H62" s="95"/>
      <c r="I62" s="95"/>
      <c r="J62" s="96">
        <f>J99</f>
        <v>60000</v>
      </c>
      <c r="L62" s="93"/>
    </row>
    <row r="63" spans="1:47" s="10" customFormat="1" ht="19.95" hidden="1" customHeight="1">
      <c r="B63" s="93"/>
      <c r="D63" s="94" t="s">
        <v>851</v>
      </c>
      <c r="E63" s="95"/>
      <c r="F63" s="95"/>
      <c r="G63" s="95"/>
      <c r="H63" s="95"/>
      <c r="I63" s="95"/>
      <c r="J63" s="96">
        <f>J103</f>
        <v>49000</v>
      </c>
      <c r="L63" s="93"/>
    </row>
    <row r="64" spans="1:47" s="2" customFormat="1" ht="21.75" hidden="1" customHeight="1">
      <c r="A64" s="25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72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</row>
    <row r="65" spans="1:31" s="2" customFormat="1" ht="6.9" hidden="1" customHeight="1">
      <c r="A65" s="25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72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idden="1"/>
    <row r="67" spans="1:31" hidden="1"/>
    <row r="68" spans="1:31" hidden="1"/>
    <row r="69" spans="1:31" s="2" customFormat="1" ht="6.9" customHeight="1">
      <c r="A69" s="2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72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s="2" customFormat="1" ht="24.9" customHeight="1">
      <c r="A70" s="25"/>
      <c r="B70" s="26"/>
      <c r="C70" s="20" t="s">
        <v>127</v>
      </c>
      <c r="D70" s="25"/>
      <c r="E70" s="25"/>
      <c r="F70" s="25"/>
      <c r="G70" s="25"/>
      <c r="H70" s="25"/>
      <c r="I70" s="25"/>
      <c r="J70" s="25"/>
      <c r="K70" s="25"/>
      <c r="L70" s="72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</row>
    <row r="71" spans="1:31" s="2" customFormat="1" ht="6.9" customHeight="1">
      <c r="A71" s="25"/>
      <c r="B71" s="26"/>
      <c r="C71" s="25"/>
      <c r="D71" s="25"/>
      <c r="E71" s="25"/>
      <c r="F71" s="25"/>
      <c r="G71" s="25"/>
      <c r="H71" s="25"/>
      <c r="I71" s="25"/>
      <c r="J71" s="25"/>
      <c r="K71" s="25"/>
      <c r="L71" s="72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</row>
    <row r="72" spans="1:31" s="2" customFormat="1" ht="12" customHeight="1">
      <c r="A72" s="25"/>
      <c r="B72" s="26"/>
      <c r="C72" s="22" t="s">
        <v>15</v>
      </c>
      <c r="D72" s="25"/>
      <c r="E72" s="25"/>
      <c r="F72" s="25"/>
      <c r="G72" s="25"/>
      <c r="H72" s="25"/>
      <c r="I72" s="25"/>
      <c r="J72" s="25"/>
      <c r="K72" s="25"/>
      <c r="L72" s="72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</row>
    <row r="73" spans="1:31" s="2" customFormat="1" ht="23.25" customHeight="1">
      <c r="A73" s="25"/>
      <c r="B73" s="26"/>
      <c r="C73" s="25"/>
      <c r="D73" s="25"/>
      <c r="E73" s="400" t="str">
        <f>E7</f>
        <v>Nápravná opatření k odvrácení škod způsobených vlivem staré ekologické zátěže bývalé skládky Vlčí důl v k.ú. Zásmuky</v>
      </c>
      <c r="F73" s="401"/>
      <c r="G73" s="401"/>
      <c r="H73" s="401"/>
      <c r="I73" s="25"/>
      <c r="J73" s="25"/>
      <c r="K73" s="25"/>
      <c r="L73" s="72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</row>
    <row r="74" spans="1:31" s="2" customFormat="1" ht="12" customHeight="1">
      <c r="A74" s="25"/>
      <c r="B74" s="26"/>
      <c r="C74" s="22" t="s">
        <v>111</v>
      </c>
      <c r="D74" s="25"/>
      <c r="E74" s="25"/>
      <c r="F74" s="25"/>
      <c r="G74" s="25"/>
      <c r="H74" s="25"/>
      <c r="I74" s="25"/>
      <c r="J74" s="25"/>
      <c r="K74" s="25"/>
      <c r="L74" s="72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</row>
    <row r="75" spans="1:31" s="2" customFormat="1" ht="16.5" customHeight="1">
      <c r="A75" s="25"/>
      <c r="B75" s="26"/>
      <c r="C75" s="25"/>
      <c r="D75" s="25"/>
      <c r="E75" s="402" t="str">
        <f>E9</f>
        <v>VON - Vedlejší a ostatní náklady</v>
      </c>
      <c r="F75" s="403"/>
      <c r="G75" s="403"/>
      <c r="H75" s="403"/>
      <c r="I75" s="25"/>
      <c r="J75" s="25"/>
      <c r="K75" s="25"/>
      <c r="L75" s="72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1:31" s="2" customFormat="1" ht="6.9" customHeight="1">
      <c r="A76" s="25"/>
      <c r="B76" s="26"/>
      <c r="C76" s="25"/>
      <c r="D76" s="25"/>
      <c r="E76" s="25"/>
      <c r="F76" s="25"/>
      <c r="G76" s="25"/>
      <c r="H76" s="25"/>
      <c r="I76" s="25"/>
      <c r="J76" s="25"/>
      <c r="K76" s="25"/>
      <c r="L76" s="72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2" customHeight="1">
      <c r="A77" s="25"/>
      <c r="B77" s="26"/>
      <c r="C77" s="22" t="s">
        <v>22</v>
      </c>
      <c r="D77" s="25"/>
      <c r="E77" s="25"/>
      <c r="F77" s="21" t="str">
        <f>F12</f>
        <v>Město Zásmuky</v>
      </c>
      <c r="G77" s="25"/>
      <c r="H77" s="25"/>
      <c r="I77" s="22" t="s">
        <v>24</v>
      </c>
      <c r="J77" s="40" t="str">
        <f>IF(J12="","",J12)</f>
        <v>20. 5. 2016</v>
      </c>
      <c r="K77" s="25"/>
      <c r="L77" s="72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s="2" customFormat="1" ht="6.9" customHeight="1">
      <c r="A78" s="25"/>
      <c r="B78" s="26"/>
      <c r="C78" s="25"/>
      <c r="D78" s="25"/>
      <c r="E78" s="25"/>
      <c r="F78" s="25"/>
      <c r="G78" s="25"/>
      <c r="H78" s="25"/>
      <c r="I78" s="25"/>
      <c r="J78" s="25"/>
      <c r="K78" s="25"/>
      <c r="L78" s="72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s="2" customFormat="1" ht="25.65" customHeight="1">
      <c r="A79" s="25"/>
      <c r="B79" s="26"/>
      <c r="C79" s="22" t="s">
        <v>28</v>
      </c>
      <c r="D79" s="25"/>
      <c r="E79" s="25"/>
      <c r="F79" s="21" t="str">
        <f>E15</f>
        <v>Město Zásmuky</v>
      </c>
      <c r="G79" s="25"/>
      <c r="H79" s="25"/>
      <c r="I79" s="22" t="s">
        <v>34</v>
      </c>
      <c r="J79" s="23" t="str">
        <f>E21</f>
        <v>Bioanalytika CZ, s.r.o.</v>
      </c>
      <c r="K79" s="25"/>
      <c r="L79" s="72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spans="1:31" s="2" customFormat="1" ht="15.15" customHeight="1">
      <c r="A80" s="25"/>
      <c r="B80" s="26"/>
      <c r="C80" s="22" t="s">
        <v>31</v>
      </c>
      <c r="D80" s="25"/>
      <c r="E80" s="25"/>
      <c r="F80" s="21" t="str">
        <f>IF(E18="","",E18)</f>
        <v>Společnost VZE &amp; FCC</v>
      </c>
      <c r="G80" s="25"/>
      <c r="H80" s="25"/>
      <c r="I80" s="22" t="s">
        <v>37</v>
      </c>
      <c r="J80" s="23" t="str">
        <f>E24</f>
        <v xml:space="preserve"> </v>
      </c>
      <c r="K80" s="25"/>
      <c r="L80" s="72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spans="1:65" s="2" customFormat="1" ht="10.35" customHeight="1">
      <c r="A81" s="25"/>
      <c r="B81" s="26"/>
      <c r="C81" s="25"/>
      <c r="D81" s="25"/>
      <c r="E81" s="25"/>
      <c r="F81" s="25"/>
      <c r="G81" s="25"/>
      <c r="H81" s="25"/>
      <c r="I81" s="25"/>
      <c r="J81" s="25"/>
      <c r="K81" s="25"/>
      <c r="L81" s="72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65" s="11" customFormat="1" ht="29.25" customHeight="1">
      <c r="A82" s="97"/>
      <c r="B82" s="98"/>
      <c r="C82" s="99" t="s">
        <v>128</v>
      </c>
      <c r="D82" s="100" t="s">
        <v>59</v>
      </c>
      <c r="E82" s="100" t="s">
        <v>55</v>
      </c>
      <c r="F82" s="100" t="s">
        <v>56</v>
      </c>
      <c r="G82" s="100" t="s">
        <v>129</v>
      </c>
      <c r="H82" s="100" t="s">
        <v>130</v>
      </c>
      <c r="I82" s="100" t="s">
        <v>131</v>
      </c>
      <c r="J82" s="100" t="s">
        <v>118</v>
      </c>
      <c r="K82" s="101" t="s">
        <v>132</v>
      </c>
      <c r="L82" s="102"/>
      <c r="M82" s="47" t="s">
        <v>3</v>
      </c>
      <c r="N82" s="48" t="s">
        <v>44</v>
      </c>
      <c r="O82" s="48" t="s">
        <v>133</v>
      </c>
      <c r="P82" s="48" t="s">
        <v>134</v>
      </c>
      <c r="Q82" s="48" t="s">
        <v>135</v>
      </c>
      <c r="R82" s="48" t="s">
        <v>136</v>
      </c>
      <c r="S82" s="48" t="s">
        <v>137</v>
      </c>
      <c r="T82" s="49" t="s">
        <v>138</v>
      </c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</row>
    <row r="83" spans="1:65" s="2" customFormat="1" ht="22.8" customHeight="1">
      <c r="A83" s="25"/>
      <c r="B83" s="26"/>
      <c r="C83" s="54" t="s">
        <v>139</v>
      </c>
      <c r="D83" s="25"/>
      <c r="E83" s="25"/>
      <c r="F83" s="25"/>
      <c r="G83" s="25"/>
      <c r="H83" s="25"/>
      <c r="I83" s="25"/>
      <c r="J83" s="103">
        <f>BK83</f>
        <v>390500</v>
      </c>
      <c r="K83" s="25"/>
      <c r="L83" s="26"/>
      <c r="M83" s="50"/>
      <c r="N83" s="41"/>
      <c r="O83" s="51"/>
      <c r="P83" s="104">
        <f>P84</f>
        <v>0</v>
      </c>
      <c r="Q83" s="51"/>
      <c r="R83" s="104">
        <f>R84</f>
        <v>0</v>
      </c>
      <c r="S83" s="51"/>
      <c r="T83" s="105">
        <f>T84</f>
        <v>0</v>
      </c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T83" s="16" t="s">
        <v>73</v>
      </c>
      <c r="AU83" s="16" t="s">
        <v>119</v>
      </c>
      <c r="BK83" s="106">
        <f>BK84</f>
        <v>390500</v>
      </c>
    </row>
    <row r="84" spans="1:65" s="12" customFormat="1" ht="25.95" customHeight="1">
      <c r="B84" s="107"/>
      <c r="D84" s="108" t="s">
        <v>73</v>
      </c>
      <c r="E84" s="109" t="s">
        <v>852</v>
      </c>
      <c r="F84" s="109" t="s">
        <v>853</v>
      </c>
      <c r="J84" s="110">
        <f>BK84</f>
        <v>390500</v>
      </c>
      <c r="L84" s="107"/>
      <c r="M84" s="111"/>
      <c r="N84" s="112"/>
      <c r="O84" s="112"/>
      <c r="P84" s="113">
        <f>P85+P99+P103</f>
        <v>0</v>
      </c>
      <c r="Q84" s="112"/>
      <c r="R84" s="113">
        <f>R85+R99+R103</f>
        <v>0</v>
      </c>
      <c r="S84" s="112"/>
      <c r="T84" s="114">
        <f>T85+T99+T103</f>
        <v>0</v>
      </c>
      <c r="AR84" s="108" t="s">
        <v>169</v>
      </c>
      <c r="AT84" s="115" t="s">
        <v>73</v>
      </c>
      <c r="AU84" s="115" t="s">
        <v>74</v>
      </c>
      <c r="AY84" s="108" t="s">
        <v>142</v>
      </c>
      <c r="BK84" s="116">
        <f>BK85+BK99+BK103</f>
        <v>390500</v>
      </c>
    </row>
    <row r="85" spans="1:65" s="12" customFormat="1" ht="22.8" customHeight="1">
      <c r="B85" s="107"/>
      <c r="D85" s="108" t="s">
        <v>73</v>
      </c>
      <c r="E85" s="117" t="s">
        <v>854</v>
      </c>
      <c r="F85" s="117" t="s">
        <v>855</v>
      </c>
      <c r="J85" s="118">
        <f>BK85</f>
        <v>281500</v>
      </c>
      <c r="L85" s="107"/>
      <c r="M85" s="111"/>
      <c r="N85" s="112"/>
      <c r="O85" s="112"/>
      <c r="P85" s="113">
        <f>SUM(P86:P98)</f>
        <v>0</v>
      </c>
      <c r="Q85" s="112"/>
      <c r="R85" s="113">
        <f>SUM(R86:R98)</f>
        <v>0</v>
      </c>
      <c r="S85" s="112"/>
      <c r="T85" s="114">
        <f>SUM(T86:T98)</f>
        <v>0</v>
      </c>
      <c r="AR85" s="108" t="s">
        <v>169</v>
      </c>
      <c r="AT85" s="115" t="s">
        <v>73</v>
      </c>
      <c r="AU85" s="115" t="s">
        <v>21</v>
      </c>
      <c r="AY85" s="108" t="s">
        <v>142</v>
      </c>
      <c r="BK85" s="116">
        <f>SUM(BK86:BK98)</f>
        <v>281500</v>
      </c>
    </row>
    <row r="86" spans="1:65" s="2" customFormat="1" ht="21.75" customHeight="1">
      <c r="A86" s="25"/>
      <c r="B86" s="119"/>
      <c r="C86" s="120" t="s">
        <v>21</v>
      </c>
      <c r="D86" s="120" t="s">
        <v>144</v>
      </c>
      <c r="E86" s="121" t="s">
        <v>856</v>
      </c>
      <c r="F86" s="122" t="s">
        <v>857</v>
      </c>
      <c r="G86" s="123" t="s">
        <v>389</v>
      </c>
      <c r="H86" s="124">
        <v>1</v>
      </c>
      <c r="I86" s="125">
        <v>75000</v>
      </c>
      <c r="J86" s="125">
        <f>ROUND(I86*H86,2)</f>
        <v>75000</v>
      </c>
      <c r="K86" s="122" t="s">
        <v>858</v>
      </c>
      <c r="L86" s="26"/>
      <c r="M86" s="126" t="s">
        <v>3</v>
      </c>
      <c r="N86" s="127" t="s">
        <v>45</v>
      </c>
      <c r="O86" s="128">
        <v>0</v>
      </c>
      <c r="P86" s="128">
        <f>O86*H86</f>
        <v>0</v>
      </c>
      <c r="Q86" s="128">
        <v>0</v>
      </c>
      <c r="R86" s="128">
        <f>Q86*H86</f>
        <v>0</v>
      </c>
      <c r="S86" s="128">
        <v>0</v>
      </c>
      <c r="T86" s="129">
        <f>S86*H86</f>
        <v>0</v>
      </c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R86" s="130" t="s">
        <v>859</v>
      </c>
      <c r="AT86" s="130" t="s">
        <v>144</v>
      </c>
      <c r="AU86" s="130" t="s">
        <v>84</v>
      </c>
      <c r="AY86" s="16" t="s">
        <v>142</v>
      </c>
      <c r="BE86" s="131">
        <f>IF(N86="základní",J86,0)</f>
        <v>75000</v>
      </c>
      <c r="BF86" s="131">
        <f>IF(N86="snížená",J86,0)</f>
        <v>0</v>
      </c>
      <c r="BG86" s="131">
        <f>IF(N86="zákl. přenesená",J86,0)</f>
        <v>0</v>
      </c>
      <c r="BH86" s="131">
        <f>IF(N86="sníž. přenesená",J86,0)</f>
        <v>0</v>
      </c>
      <c r="BI86" s="131">
        <f>IF(N86="nulová",J86,0)</f>
        <v>0</v>
      </c>
      <c r="BJ86" s="16" t="s">
        <v>21</v>
      </c>
      <c r="BK86" s="131">
        <f>ROUND(I86*H86,2)</f>
        <v>75000</v>
      </c>
      <c r="BL86" s="16" t="s">
        <v>859</v>
      </c>
      <c r="BM86" s="130" t="s">
        <v>860</v>
      </c>
    </row>
    <row r="87" spans="1:65" s="2" customFormat="1" ht="48">
      <c r="A87" s="25"/>
      <c r="B87" s="26"/>
      <c r="C87" s="25"/>
      <c r="D87" s="132" t="s">
        <v>150</v>
      </c>
      <c r="E87" s="25"/>
      <c r="F87" s="133" t="s">
        <v>861</v>
      </c>
      <c r="G87" s="25"/>
      <c r="H87" s="25"/>
      <c r="I87" s="25"/>
      <c r="J87" s="25"/>
      <c r="K87" s="25"/>
      <c r="L87" s="26"/>
      <c r="M87" s="134"/>
      <c r="N87" s="135"/>
      <c r="O87" s="43"/>
      <c r="P87" s="43"/>
      <c r="Q87" s="43"/>
      <c r="R87" s="43"/>
      <c r="S87" s="43"/>
      <c r="T87" s="4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T87" s="16" t="s">
        <v>150</v>
      </c>
      <c r="AU87" s="16" t="s">
        <v>84</v>
      </c>
    </row>
    <row r="88" spans="1:65" s="2" customFormat="1" ht="21.75" customHeight="1">
      <c r="A88" s="25"/>
      <c r="B88" s="119"/>
      <c r="C88" s="120" t="s">
        <v>84</v>
      </c>
      <c r="D88" s="120" t="s">
        <v>144</v>
      </c>
      <c r="E88" s="121" t="s">
        <v>862</v>
      </c>
      <c r="F88" s="122" t="s">
        <v>863</v>
      </c>
      <c r="G88" s="123" t="s">
        <v>389</v>
      </c>
      <c r="H88" s="124">
        <v>1</v>
      </c>
      <c r="I88" s="125">
        <v>28700</v>
      </c>
      <c r="J88" s="125">
        <f>ROUND(I88*H88,2)</f>
        <v>28700</v>
      </c>
      <c r="K88" s="122" t="s">
        <v>858</v>
      </c>
      <c r="L88" s="26"/>
      <c r="M88" s="126" t="s">
        <v>3</v>
      </c>
      <c r="N88" s="127" t="s">
        <v>45</v>
      </c>
      <c r="O88" s="128">
        <v>0</v>
      </c>
      <c r="P88" s="128">
        <f>O88*H88</f>
        <v>0</v>
      </c>
      <c r="Q88" s="128">
        <v>0</v>
      </c>
      <c r="R88" s="128">
        <f>Q88*H88</f>
        <v>0</v>
      </c>
      <c r="S88" s="128">
        <v>0</v>
      </c>
      <c r="T88" s="129">
        <f>S88*H88</f>
        <v>0</v>
      </c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R88" s="130" t="s">
        <v>859</v>
      </c>
      <c r="AT88" s="130" t="s">
        <v>144</v>
      </c>
      <c r="AU88" s="130" t="s">
        <v>84</v>
      </c>
      <c r="AY88" s="16" t="s">
        <v>142</v>
      </c>
      <c r="BE88" s="131">
        <f>IF(N88="základní",J88,0)</f>
        <v>28700</v>
      </c>
      <c r="BF88" s="131">
        <f>IF(N88="snížená",J88,0)</f>
        <v>0</v>
      </c>
      <c r="BG88" s="131">
        <f>IF(N88="zákl. přenesená",J88,0)</f>
        <v>0</v>
      </c>
      <c r="BH88" s="131">
        <f>IF(N88="sníž. přenesená",J88,0)</f>
        <v>0</v>
      </c>
      <c r="BI88" s="131">
        <f>IF(N88="nulová",J88,0)</f>
        <v>0</v>
      </c>
      <c r="BJ88" s="16" t="s">
        <v>21</v>
      </c>
      <c r="BK88" s="131">
        <f>ROUND(I88*H88,2)</f>
        <v>28700</v>
      </c>
      <c r="BL88" s="16" t="s">
        <v>859</v>
      </c>
      <c r="BM88" s="130" t="s">
        <v>864</v>
      </c>
    </row>
    <row r="89" spans="1:65" s="2" customFormat="1" ht="19.2">
      <c r="A89" s="25"/>
      <c r="B89" s="26"/>
      <c r="C89" s="25"/>
      <c r="D89" s="132" t="s">
        <v>150</v>
      </c>
      <c r="E89" s="25"/>
      <c r="F89" s="133" t="s">
        <v>865</v>
      </c>
      <c r="G89" s="25"/>
      <c r="H89" s="25"/>
      <c r="I89" s="25"/>
      <c r="J89" s="25"/>
      <c r="K89" s="25"/>
      <c r="L89" s="26"/>
      <c r="M89" s="134"/>
      <c r="N89" s="135"/>
      <c r="O89" s="43"/>
      <c r="P89" s="43"/>
      <c r="Q89" s="43"/>
      <c r="R89" s="43"/>
      <c r="S89" s="43"/>
      <c r="T89" s="4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T89" s="16" t="s">
        <v>150</v>
      </c>
      <c r="AU89" s="16" t="s">
        <v>84</v>
      </c>
    </row>
    <row r="90" spans="1:65" s="2" customFormat="1" ht="21.75" customHeight="1">
      <c r="A90" s="25"/>
      <c r="B90" s="119"/>
      <c r="C90" s="120" t="s">
        <v>148</v>
      </c>
      <c r="D90" s="120" t="s">
        <v>144</v>
      </c>
      <c r="E90" s="121" t="s">
        <v>866</v>
      </c>
      <c r="F90" s="122" t="s">
        <v>867</v>
      </c>
      <c r="G90" s="123" t="s">
        <v>389</v>
      </c>
      <c r="H90" s="124">
        <v>1</v>
      </c>
      <c r="I90" s="125">
        <v>10000</v>
      </c>
      <c r="J90" s="125">
        <f>ROUND(I90*H90,2)</f>
        <v>10000</v>
      </c>
      <c r="K90" s="122" t="s">
        <v>858</v>
      </c>
      <c r="L90" s="26"/>
      <c r="M90" s="126" t="s">
        <v>3</v>
      </c>
      <c r="N90" s="127" t="s">
        <v>45</v>
      </c>
      <c r="O90" s="128">
        <v>0</v>
      </c>
      <c r="P90" s="128">
        <f>O90*H90</f>
        <v>0</v>
      </c>
      <c r="Q90" s="128">
        <v>0</v>
      </c>
      <c r="R90" s="128">
        <f>Q90*H90</f>
        <v>0</v>
      </c>
      <c r="S90" s="128">
        <v>0</v>
      </c>
      <c r="T90" s="129">
        <f>S90*H90</f>
        <v>0</v>
      </c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R90" s="130" t="s">
        <v>859</v>
      </c>
      <c r="AT90" s="130" t="s">
        <v>144</v>
      </c>
      <c r="AU90" s="130" t="s">
        <v>84</v>
      </c>
      <c r="AY90" s="16" t="s">
        <v>142</v>
      </c>
      <c r="BE90" s="131">
        <f>IF(N90="základní",J90,0)</f>
        <v>10000</v>
      </c>
      <c r="BF90" s="131">
        <f>IF(N90="snížená",J90,0)</f>
        <v>0</v>
      </c>
      <c r="BG90" s="131">
        <f>IF(N90="zákl. přenesená",J90,0)</f>
        <v>0</v>
      </c>
      <c r="BH90" s="131">
        <f>IF(N90="sníž. přenesená",J90,0)</f>
        <v>0</v>
      </c>
      <c r="BI90" s="131">
        <f>IF(N90="nulová",J90,0)</f>
        <v>0</v>
      </c>
      <c r="BJ90" s="16" t="s">
        <v>21</v>
      </c>
      <c r="BK90" s="131">
        <f>ROUND(I90*H90,2)</f>
        <v>10000</v>
      </c>
      <c r="BL90" s="16" t="s">
        <v>859</v>
      </c>
      <c r="BM90" s="130" t="s">
        <v>868</v>
      </c>
    </row>
    <row r="91" spans="1:65" s="2" customFormat="1" ht="21.75" customHeight="1">
      <c r="A91" s="25"/>
      <c r="B91" s="119"/>
      <c r="C91" s="120" t="s">
        <v>159</v>
      </c>
      <c r="D91" s="120" t="s">
        <v>144</v>
      </c>
      <c r="E91" s="121" t="s">
        <v>869</v>
      </c>
      <c r="F91" s="122" t="s">
        <v>870</v>
      </c>
      <c r="G91" s="123" t="s">
        <v>389</v>
      </c>
      <c r="H91" s="124">
        <v>1</v>
      </c>
      <c r="I91" s="125">
        <v>27800</v>
      </c>
      <c r="J91" s="125">
        <f>ROUND(I91*H91,2)</f>
        <v>27800</v>
      </c>
      <c r="K91" s="122" t="s">
        <v>858</v>
      </c>
      <c r="L91" s="26"/>
      <c r="M91" s="126" t="s">
        <v>3</v>
      </c>
      <c r="N91" s="127" t="s">
        <v>45</v>
      </c>
      <c r="O91" s="128">
        <v>0</v>
      </c>
      <c r="P91" s="128">
        <f>O91*H91</f>
        <v>0</v>
      </c>
      <c r="Q91" s="128">
        <v>0</v>
      </c>
      <c r="R91" s="128">
        <f>Q91*H91</f>
        <v>0</v>
      </c>
      <c r="S91" s="128">
        <v>0</v>
      </c>
      <c r="T91" s="129">
        <f>S91*H91</f>
        <v>0</v>
      </c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R91" s="130" t="s">
        <v>859</v>
      </c>
      <c r="AT91" s="130" t="s">
        <v>144</v>
      </c>
      <c r="AU91" s="130" t="s">
        <v>84</v>
      </c>
      <c r="AY91" s="16" t="s">
        <v>142</v>
      </c>
      <c r="BE91" s="131">
        <f>IF(N91="základní",J91,0)</f>
        <v>27800</v>
      </c>
      <c r="BF91" s="131">
        <f>IF(N91="snížená",J91,0)</f>
        <v>0</v>
      </c>
      <c r="BG91" s="131">
        <f>IF(N91="zákl. přenesená",J91,0)</f>
        <v>0</v>
      </c>
      <c r="BH91" s="131">
        <f>IF(N91="sníž. přenesená",J91,0)</f>
        <v>0</v>
      </c>
      <c r="BI91" s="131">
        <f>IF(N91="nulová",J91,0)</f>
        <v>0</v>
      </c>
      <c r="BJ91" s="16" t="s">
        <v>21</v>
      </c>
      <c r="BK91" s="131">
        <f>ROUND(I91*H91,2)</f>
        <v>27800</v>
      </c>
      <c r="BL91" s="16" t="s">
        <v>859</v>
      </c>
      <c r="BM91" s="130" t="s">
        <v>871</v>
      </c>
    </row>
    <row r="92" spans="1:65" s="2" customFormat="1" ht="21.75" customHeight="1">
      <c r="A92" s="25"/>
      <c r="B92" s="119"/>
      <c r="C92" s="120" t="s">
        <v>169</v>
      </c>
      <c r="D92" s="120" t="s">
        <v>144</v>
      </c>
      <c r="E92" s="121" t="s">
        <v>872</v>
      </c>
      <c r="F92" s="122" t="s">
        <v>873</v>
      </c>
      <c r="G92" s="123" t="s">
        <v>389</v>
      </c>
      <c r="H92" s="124">
        <v>1</v>
      </c>
      <c r="I92" s="125">
        <v>55000</v>
      </c>
      <c r="J92" s="125">
        <f>ROUND(I92*H92,2)</f>
        <v>55000</v>
      </c>
      <c r="K92" s="122" t="s">
        <v>858</v>
      </c>
      <c r="L92" s="26"/>
      <c r="M92" s="126" t="s">
        <v>3</v>
      </c>
      <c r="N92" s="127" t="s">
        <v>45</v>
      </c>
      <c r="O92" s="128">
        <v>0</v>
      </c>
      <c r="P92" s="128">
        <f>O92*H92</f>
        <v>0</v>
      </c>
      <c r="Q92" s="128">
        <v>0</v>
      </c>
      <c r="R92" s="128">
        <f>Q92*H92</f>
        <v>0</v>
      </c>
      <c r="S92" s="128">
        <v>0</v>
      </c>
      <c r="T92" s="129">
        <f>S92*H92</f>
        <v>0</v>
      </c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R92" s="130" t="s">
        <v>859</v>
      </c>
      <c r="AT92" s="130" t="s">
        <v>144</v>
      </c>
      <c r="AU92" s="130" t="s">
        <v>84</v>
      </c>
      <c r="AY92" s="16" t="s">
        <v>142</v>
      </c>
      <c r="BE92" s="131">
        <f>IF(N92="základní",J92,0)</f>
        <v>55000</v>
      </c>
      <c r="BF92" s="131">
        <f>IF(N92="snížená",J92,0)</f>
        <v>0</v>
      </c>
      <c r="BG92" s="131">
        <f>IF(N92="zákl. přenesená",J92,0)</f>
        <v>0</v>
      </c>
      <c r="BH92" s="131">
        <f>IF(N92="sníž. přenesená",J92,0)</f>
        <v>0</v>
      </c>
      <c r="BI92" s="131">
        <f>IF(N92="nulová",J92,0)</f>
        <v>0</v>
      </c>
      <c r="BJ92" s="16" t="s">
        <v>21</v>
      </c>
      <c r="BK92" s="131">
        <f>ROUND(I92*H92,2)</f>
        <v>55000</v>
      </c>
      <c r="BL92" s="16" t="s">
        <v>859</v>
      </c>
      <c r="BM92" s="130" t="s">
        <v>874</v>
      </c>
    </row>
    <row r="93" spans="1:65" s="2" customFormat="1" ht="21.75" customHeight="1">
      <c r="A93" s="25"/>
      <c r="B93" s="119"/>
      <c r="C93" s="120" t="s">
        <v>174</v>
      </c>
      <c r="D93" s="120" t="s">
        <v>144</v>
      </c>
      <c r="E93" s="121" t="s">
        <v>875</v>
      </c>
      <c r="F93" s="122" t="s">
        <v>876</v>
      </c>
      <c r="G93" s="123" t="s">
        <v>389</v>
      </c>
      <c r="H93" s="124">
        <v>1</v>
      </c>
      <c r="I93" s="125">
        <v>35000</v>
      </c>
      <c r="J93" s="125">
        <f>ROUND(I93*H93,2)</f>
        <v>35000</v>
      </c>
      <c r="K93" s="122" t="s">
        <v>858</v>
      </c>
      <c r="L93" s="26"/>
      <c r="M93" s="126" t="s">
        <v>3</v>
      </c>
      <c r="N93" s="127" t="s">
        <v>45</v>
      </c>
      <c r="O93" s="128">
        <v>0</v>
      </c>
      <c r="P93" s="128">
        <f>O93*H93</f>
        <v>0</v>
      </c>
      <c r="Q93" s="128">
        <v>0</v>
      </c>
      <c r="R93" s="128">
        <f>Q93*H93</f>
        <v>0</v>
      </c>
      <c r="S93" s="128">
        <v>0</v>
      </c>
      <c r="T93" s="129">
        <f>S93*H93</f>
        <v>0</v>
      </c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R93" s="130" t="s">
        <v>859</v>
      </c>
      <c r="AT93" s="130" t="s">
        <v>144</v>
      </c>
      <c r="AU93" s="130" t="s">
        <v>84</v>
      </c>
      <c r="AY93" s="16" t="s">
        <v>142</v>
      </c>
      <c r="BE93" s="131">
        <f>IF(N93="základní",J93,0)</f>
        <v>35000</v>
      </c>
      <c r="BF93" s="131">
        <f>IF(N93="snížená",J93,0)</f>
        <v>0</v>
      </c>
      <c r="BG93" s="131">
        <f>IF(N93="zákl. přenesená",J93,0)</f>
        <v>0</v>
      </c>
      <c r="BH93" s="131">
        <f>IF(N93="sníž. přenesená",J93,0)</f>
        <v>0</v>
      </c>
      <c r="BI93" s="131">
        <f>IF(N93="nulová",J93,0)</f>
        <v>0</v>
      </c>
      <c r="BJ93" s="16" t="s">
        <v>21</v>
      </c>
      <c r="BK93" s="131">
        <f>ROUND(I93*H93,2)</f>
        <v>35000</v>
      </c>
      <c r="BL93" s="16" t="s">
        <v>859</v>
      </c>
      <c r="BM93" s="130" t="s">
        <v>877</v>
      </c>
    </row>
    <row r="94" spans="1:65" s="2" customFormat="1" ht="28.8">
      <c r="A94" s="25"/>
      <c r="B94" s="26"/>
      <c r="C94" s="25"/>
      <c r="D94" s="132" t="s">
        <v>150</v>
      </c>
      <c r="E94" s="25"/>
      <c r="F94" s="133" t="s">
        <v>878</v>
      </c>
      <c r="G94" s="25"/>
      <c r="H94" s="25"/>
      <c r="I94" s="25"/>
      <c r="J94" s="25"/>
      <c r="K94" s="25"/>
      <c r="L94" s="26"/>
      <c r="M94" s="134"/>
      <c r="N94" s="135"/>
      <c r="O94" s="43"/>
      <c r="P94" s="43"/>
      <c r="Q94" s="43"/>
      <c r="R94" s="43"/>
      <c r="S94" s="43"/>
      <c r="T94" s="4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T94" s="16" t="s">
        <v>150</v>
      </c>
      <c r="AU94" s="16" t="s">
        <v>84</v>
      </c>
    </row>
    <row r="95" spans="1:65" s="2" customFormat="1" ht="21.75" customHeight="1">
      <c r="A95" s="25"/>
      <c r="B95" s="119"/>
      <c r="C95" s="120" t="s">
        <v>179</v>
      </c>
      <c r="D95" s="120" t="s">
        <v>144</v>
      </c>
      <c r="E95" s="121" t="s">
        <v>879</v>
      </c>
      <c r="F95" s="122" t="s">
        <v>880</v>
      </c>
      <c r="G95" s="123" t="s">
        <v>389</v>
      </c>
      <c r="H95" s="124">
        <v>1</v>
      </c>
      <c r="I95" s="125">
        <v>15000</v>
      </c>
      <c r="J95" s="125">
        <f>ROUND(I95*H95,2)</f>
        <v>15000</v>
      </c>
      <c r="K95" s="122" t="s">
        <v>858</v>
      </c>
      <c r="L95" s="26"/>
      <c r="M95" s="126" t="s">
        <v>3</v>
      </c>
      <c r="N95" s="127" t="s">
        <v>45</v>
      </c>
      <c r="O95" s="128">
        <v>0</v>
      </c>
      <c r="P95" s="128">
        <f>O95*H95</f>
        <v>0</v>
      </c>
      <c r="Q95" s="128">
        <v>0</v>
      </c>
      <c r="R95" s="128">
        <f>Q95*H95</f>
        <v>0</v>
      </c>
      <c r="S95" s="128">
        <v>0</v>
      </c>
      <c r="T95" s="129">
        <f>S95*H95</f>
        <v>0</v>
      </c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R95" s="130" t="s">
        <v>859</v>
      </c>
      <c r="AT95" s="130" t="s">
        <v>144</v>
      </c>
      <c r="AU95" s="130" t="s">
        <v>84</v>
      </c>
      <c r="AY95" s="16" t="s">
        <v>142</v>
      </c>
      <c r="BE95" s="131">
        <f>IF(N95="základní",J95,0)</f>
        <v>15000</v>
      </c>
      <c r="BF95" s="131">
        <f>IF(N95="snížená",J95,0)</f>
        <v>0</v>
      </c>
      <c r="BG95" s="131">
        <f>IF(N95="zákl. přenesená",J95,0)</f>
        <v>0</v>
      </c>
      <c r="BH95" s="131">
        <f>IF(N95="sníž. přenesená",J95,0)</f>
        <v>0</v>
      </c>
      <c r="BI95" s="131">
        <f>IF(N95="nulová",J95,0)</f>
        <v>0</v>
      </c>
      <c r="BJ95" s="16" t="s">
        <v>21</v>
      </c>
      <c r="BK95" s="131">
        <f>ROUND(I95*H95,2)</f>
        <v>15000</v>
      </c>
      <c r="BL95" s="16" t="s">
        <v>859</v>
      </c>
      <c r="BM95" s="130" t="s">
        <v>881</v>
      </c>
    </row>
    <row r="96" spans="1:65" s="2" customFormat="1" ht="28.8">
      <c r="A96" s="25"/>
      <c r="B96" s="26"/>
      <c r="C96" s="25"/>
      <c r="D96" s="132" t="s">
        <v>150</v>
      </c>
      <c r="E96" s="25"/>
      <c r="F96" s="133" t="s">
        <v>882</v>
      </c>
      <c r="G96" s="25"/>
      <c r="H96" s="25"/>
      <c r="I96" s="25"/>
      <c r="J96" s="25"/>
      <c r="K96" s="25"/>
      <c r="L96" s="26"/>
      <c r="M96" s="134"/>
      <c r="N96" s="135"/>
      <c r="O96" s="43"/>
      <c r="P96" s="43"/>
      <c r="Q96" s="43"/>
      <c r="R96" s="43"/>
      <c r="S96" s="43"/>
      <c r="T96" s="4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T96" s="16" t="s">
        <v>150</v>
      </c>
      <c r="AU96" s="16" t="s">
        <v>84</v>
      </c>
    </row>
    <row r="97" spans="1:65" s="2" customFormat="1" ht="21.75" customHeight="1">
      <c r="A97" s="25"/>
      <c r="B97" s="119"/>
      <c r="C97" s="120" t="s">
        <v>185</v>
      </c>
      <c r="D97" s="120" t="s">
        <v>144</v>
      </c>
      <c r="E97" s="121" t="s">
        <v>883</v>
      </c>
      <c r="F97" s="122" t="s">
        <v>884</v>
      </c>
      <c r="G97" s="123" t="s">
        <v>389</v>
      </c>
      <c r="H97" s="124">
        <v>1</v>
      </c>
      <c r="I97" s="125">
        <v>20000</v>
      </c>
      <c r="J97" s="125">
        <f>ROUND(I97*H97,2)</f>
        <v>20000</v>
      </c>
      <c r="K97" s="122" t="s">
        <v>858</v>
      </c>
      <c r="L97" s="26"/>
      <c r="M97" s="126" t="s">
        <v>3</v>
      </c>
      <c r="N97" s="127" t="s">
        <v>45</v>
      </c>
      <c r="O97" s="128">
        <v>0</v>
      </c>
      <c r="P97" s="128">
        <f>O97*H97</f>
        <v>0</v>
      </c>
      <c r="Q97" s="128">
        <v>0</v>
      </c>
      <c r="R97" s="128">
        <f>Q97*H97</f>
        <v>0</v>
      </c>
      <c r="S97" s="128">
        <v>0</v>
      </c>
      <c r="T97" s="129">
        <f>S97*H97</f>
        <v>0</v>
      </c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R97" s="130" t="s">
        <v>859</v>
      </c>
      <c r="AT97" s="130" t="s">
        <v>144</v>
      </c>
      <c r="AU97" s="130" t="s">
        <v>84</v>
      </c>
      <c r="AY97" s="16" t="s">
        <v>142</v>
      </c>
      <c r="BE97" s="131">
        <f>IF(N97="základní",J97,0)</f>
        <v>20000</v>
      </c>
      <c r="BF97" s="131">
        <f>IF(N97="snížená",J97,0)</f>
        <v>0</v>
      </c>
      <c r="BG97" s="131">
        <f>IF(N97="zákl. přenesená",J97,0)</f>
        <v>0</v>
      </c>
      <c r="BH97" s="131">
        <f>IF(N97="sníž. přenesená",J97,0)</f>
        <v>0</v>
      </c>
      <c r="BI97" s="131">
        <f>IF(N97="nulová",J97,0)</f>
        <v>0</v>
      </c>
      <c r="BJ97" s="16" t="s">
        <v>21</v>
      </c>
      <c r="BK97" s="131">
        <f>ROUND(I97*H97,2)</f>
        <v>20000</v>
      </c>
      <c r="BL97" s="16" t="s">
        <v>859</v>
      </c>
      <c r="BM97" s="130" t="s">
        <v>885</v>
      </c>
    </row>
    <row r="98" spans="1:65" s="2" customFormat="1" ht="21.75" customHeight="1">
      <c r="A98" s="25"/>
      <c r="B98" s="119"/>
      <c r="C98" s="120" t="s">
        <v>190</v>
      </c>
      <c r="D98" s="120" t="s">
        <v>144</v>
      </c>
      <c r="E98" s="121" t="s">
        <v>886</v>
      </c>
      <c r="F98" s="122" t="s">
        <v>887</v>
      </c>
      <c r="G98" s="123" t="s">
        <v>389</v>
      </c>
      <c r="H98" s="124">
        <v>1</v>
      </c>
      <c r="I98" s="125">
        <v>15000</v>
      </c>
      <c r="J98" s="125">
        <f>ROUND(I98*H98,2)</f>
        <v>15000</v>
      </c>
      <c r="K98" s="122" t="s">
        <v>858</v>
      </c>
      <c r="L98" s="26"/>
      <c r="M98" s="126" t="s">
        <v>3</v>
      </c>
      <c r="N98" s="127" t="s">
        <v>45</v>
      </c>
      <c r="O98" s="128">
        <v>0</v>
      </c>
      <c r="P98" s="128">
        <f>O98*H98</f>
        <v>0</v>
      </c>
      <c r="Q98" s="128">
        <v>0</v>
      </c>
      <c r="R98" s="128">
        <f>Q98*H98</f>
        <v>0</v>
      </c>
      <c r="S98" s="128">
        <v>0</v>
      </c>
      <c r="T98" s="129">
        <f>S98*H98</f>
        <v>0</v>
      </c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R98" s="130" t="s">
        <v>859</v>
      </c>
      <c r="AT98" s="130" t="s">
        <v>144</v>
      </c>
      <c r="AU98" s="130" t="s">
        <v>84</v>
      </c>
      <c r="AY98" s="16" t="s">
        <v>142</v>
      </c>
      <c r="BE98" s="131">
        <f>IF(N98="základní",J98,0)</f>
        <v>15000</v>
      </c>
      <c r="BF98" s="131">
        <f>IF(N98="snížená",J98,0)</f>
        <v>0</v>
      </c>
      <c r="BG98" s="131">
        <f>IF(N98="zákl. přenesená",J98,0)</f>
        <v>0</v>
      </c>
      <c r="BH98" s="131">
        <f>IF(N98="sníž. přenesená",J98,0)</f>
        <v>0</v>
      </c>
      <c r="BI98" s="131">
        <f>IF(N98="nulová",J98,0)</f>
        <v>0</v>
      </c>
      <c r="BJ98" s="16" t="s">
        <v>21</v>
      </c>
      <c r="BK98" s="131">
        <f>ROUND(I98*H98,2)</f>
        <v>15000</v>
      </c>
      <c r="BL98" s="16" t="s">
        <v>859</v>
      </c>
      <c r="BM98" s="130" t="s">
        <v>888</v>
      </c>
    </row>
    <row r="99" spans="1:65" s="12" customFormat="1" ht="22.8" customHeight="1">
      <c r="B99" s="107"/>
      <c r="D99" s="108" t="s">
        <v>73</v>
      </c>
      <c r="E99" s="117" t="s">
        <v>889</v>
      </c>
      <c r="F99" s="117" t="s">
        <v>890</v>
      </c>
      <c r="J99" s="118">
        <f>BK99</f>
        <v>60000</v>
      </c>
      <c r="L99" s="107"/>
      <c r="M99" s="111"/>
      <c r="N99" s="112"/>
      <c r="O99" s="112"/>
      <c r="P99" s="113">
        <f>SUM(P100:P102)</f>
        <v>0</v>
      </c>
      <c r="Q99" s="112"/>
      <c r="R99" s="113">
        <f>SUM(R100:R102)</f>
        <v>0</v>
      </c>
      <c r="S99" s="112"/>
      <c r="T99" s="114">
        <f>SUM(T100:T102)</f>
        <v>0</v>
      </c>
      <c r="AR99" s="108" t="s">
        <v>169</v>
      </c>
      <c r="AT99" s="115" t="s">
        <v>73</v>
      </c>
      <c r="AU99" s="115" t="s">
        <v>21</v>
      </c>
      <c r="AY99" s="108" t="s">
        <v>142</v>
      </c>
      <c r="BK99" s="116">
        <f>SUM(BK100:BK102)</f>
        <v>60000</v>
      </c>
    </row>
    <row r="100" spans="1:65" s="2" customFormat="1" ht="33" customHeight="1">
      <c r="A100" s="25"/>
      <c r="B100" s="119"/>
      <c r="C100" s="120" t="s">
        <v>26</v>
      </c>
      <c r="D100" s="120" t="s">
        <v>144</v>
      </c>
      <c r="E100" s="121" t="s">
        <v>891</v>
      </c>
      <c r="F100" s="122" t="s">
        <v>892</v>
      </c>
      <c r="G100" s="123" t="s">
        <v>389</v>
      </c>
      <c r="H100" s="124">
        <v>1</v>
      </c>
      <c r="I100" s="125">
        <v>35000</v>
      </c>
      <c r="J100" s="125">
        <f>ROUND(I100*H100,2)</f>
        <v>35000</v>
      </c>
      <c r="K100" s="122" t="s">
        <v>858</v>
      </c>
      <c r="L100" s="26"/>
      <c r="M100" s="126" t="s">
        <v>3</v>
      </c>
      <c r="N100" s="127" t="s">
        <v>45</v>
      </c>
      <c r="O100" s="128">
        <v>0</v>
      </c>
      <c r="P100" s="128">
        <f>O100*H100</f>
        <v>0</v>
      </c>
      <c r="Q100" s="128">
        <v>0</v>
      </c>
      <c r="R100" s="128">
        <f>Q100*H100</f>
        <v>0</v>
      </c>
      <c r="S100" s="128">
        <v>0</v>
      </c>
      <c r="T100" s="129">
        <f>S100*H100</f>
        <v>0</v>
      </c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R100" s="130" t="s">
        <v>859</v>
      </c>
      <c r="AT100" s="130" t="s">
        <v>144</v>
      </c>
      <c r="AU100" s="130" t="s">
        <v>84</v>
      </c>
      <c r="AY100" s="16" t="s">
        <v>142</v>
      </c>
      <c r="BE100" s="131">
        <f>IF(N100="základní",J100,0)</f>
        <v>35000</v>
      </c>
      <c r="BF100" s="131">
        <f>IF(N100="snížená",J100,0)</f>
        <v>0</v>
      </c>
      <c r="BG100" s="131">
        <f>IF(N100="zákl. přenesená",J100,0)</f>
        <v>0</v>
      </c>
      <c r="BH100" s="131">
        <f>IF(N100="sníž. přenesená",J100,0)</f>
        <v>0</v>
      </c>
      <c r="BI100" s="131">
        <f>IF(N100="nulová",J100,0)</f>
        <v>0</v>
      </c>
      <c r="BJ100" s="16" t="s">
        <v>21</v>
      </c>
      <c r="BK100" s="131">
        <f>ROUND(I100*H100,2)</f>
        <v>35000</v>
      </c>
      <c r="BL100" s="16" t="s">
        <v>859</v>
      </c>
      <c r="BM100" s="130" t="s">
        <v>893</v>
      </c>
    </row>
    <row r="101" spans="1:65" s="2" customFormat="1" ht="48">
      <c r="A101" s="25"/>
      <c r="B101" s="26"/>
      <c r="C101" s="25"/>
      <c r="D101" s="132" t="s">
        <v>150</v>
      </c>
      <c r="E101" s="25"/>
      <c r="F101" s="133" t="s">
        <v>894</v>
      </c>
      <c r="G101" s="25"/>
      <c r="H101" s="25"/>
      <c r="I101" s="25"/>
      <c r="J101" s="25"/>
      <c r="K101" s="25"/>
      <c r="L101" s="26"/>
      <c r="M101" s="134"/>
      <c r="N101" s="135"/>
      <c r="O101" s="43"/>
      <c r="P101" s="43"/>
      <c r="Q101" s="43"/>
      <c r="R101" s="43"/>
      <c r="S101" s="43"/>
      <c r="T101" s="44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T101" s="16" t="s">
        <v>150</v>
      </c>
      <c r="AU101" s="16" t="s">
        <v>84</v>
      </c>
    </row>
    <row r="102" spans="1:65" s="2" customFormat="1" ht="21.75" customHeight="1">
      <c r="A102" s="25"/>
      <c r="B102" s="119"/>
      <c r="C102" s="120" t="s">
        <v>213</v>
      </c>
      <c r="D102" s="120" t="s">
        <v>144</v>
      </c>
      <c r="E102" s="121" t="s">
        <v>895</v>
      </c>
      <c r="F102" s="122" t="s">
        <v>896</v>
      </c>
      <c r="G102" s="123" t="s">
        <v>389</v>
      </c>
      <c r="H102" s="124">
        <v>1</v>
      </c>
      <c r="I102" s="125">
        <v>25000</v>
      </c>
      <c r="J102" s="125">
        <f>ROUND(I102*H102,2)</f>
        <v>25000</v>
      </c>
      <c r="K102" s="122" t="s">
        <v>858</v>
      </c>
      <c r="L102" s="26"/>
      <c r="M102" s="126" t="s">
        <v>3</v>
      </c>
      <c r="N102" s="127" t="s">
        <v>45</v>
      </c>
      <c r="O102" s="128">
        <v>0</v>
      </c>
      <c r="P102" s="128">
        <f>O102*H102</f>
        <v>0</v>
      </c>
      <c r="Q102" s="128">
        <v>0</v>
      </c>
      <c r="R102" s="128">
        <f>Q102*H102</f>
        <v>0</v>
      </c>
      <c r="S102" s="128">
        <v>0</v>
      </c>
      <c r="T102" s="129">
        <f>S102*H102</f>
        <v>0</v>
      </c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R102" s="130" t="s">
        <v>859</v>
      </c>
      <c r="AT102" s="130" t="s">
        <v>144</v>
      </c>
      <c r="AU102" s="130" t="s">
        <v>84</v>
      </c>
      <c r="AY102" s="16" t="s">
        <v>142</v>
      </c>
      <c r="BE102" s="131">
        <f>IF(N102="základní",J102,0)</f>
        <v>25000</v>
      </c>
      <c r="BF102" s="131">
        <f>IF(N102="snížená",J102,0)</f>
        <v>0</v>
      </c>
      <c r="BG102" s="131">
        <f>IF(N102="zákl. přenesená",J102,0)</f>
        <v>0</v>
      </c>
      <c r="BH102" s="131">
        <f>IF(N102="sníž. přenesená",J102,0)</f>
        <v>0</v>
      </c>
      <c r="BI102" s="131">
        <f>IF(N102="nulová",J102,0)</f>
        <v>0</v>
      </c>
      <c r="BJ102" s="16" t="s">
        <v>21</v>
      </c>
      <c r="BK102" s="131">
        <f>ROUND(I102*H102,2)</f>
        <v>25000</v>
      </c>
      <c r="BL102" s="16" t="s">
        <v>859</v>
      </c>
      <c r="BM102" s="130" t="s">
        <v>897</v>
      </c>
    </row>
    <row r="103" spans="1:65" s="12" customFormat="1" ht="22.8" customHeight="1">
      <c r="B103" s="107"/>
      <c r="D103" s="108" t="s">
        <v>73</v>
      </c>
      <c r="E103" s="117" t="s">
        <v>898</v>
      </c>
      <c r="F103" s="117" t="s">
        <v>899</v>
      </c>
      <c r="J103" s="118">
        <f>BK103</f>
        <v>49000</v>
      </c>
      <c r="L103" s="107"/>
      <c r="M103" s="111"/>
      <c r="N103" s="112"/>
      <c r="O103" s="112"/>
      <c r="P103" s="113">
        <f>SUM(P104:P105)</f>
        <v>0</v>
      </c>
      <c r="Q103" s="112"/>
      <c r="R103" s="113">
        <f>SUM(R104:R105)</f>
        <v>0</v>
      </c>
      <c r="S103" s="112"/>
      <c r="T103" s="114">
        <f>SUM(T104:T105)</f>
        <v>0</v>
      </c>
      <c r="AR103" s="108" t="s">
        <v>169</v>
      </c>
      <c r="AT103" s="115" t="s">
        <v>73</v>
      </c>
      <c r="AU103" s="115" t="s">
        <v>21</v>
      </c>
      <c r="AY103" s="108" t="s">
        <v>142</v>
      </c>
      <c r="BK103" s="116">
        <f>SUM(BK104:BK105)</f>
        <v>49000</v>
      </c>
    </row>
    <row r="104" spans="1:65" s="2" customFormat="1" ht="21.75" customHeight="1">
      <c r="A104" s="25"/>
      <c r="B104" s="119"/>
      <c r="C104" s="120" t="s">
        <v>207</v>
      </c>
      <c r="D104" s="120" t="s">
        <v>144</v>
      </c>
      <c r="E104" s="121" t="s">
        <v>900</v>
      </c>
      <c r="F104" s="122" t="s">
        <v>901</v>
      </c>
      <c r="G104" s="123" t="s">
        <v>389</v>
      </c>
      <c r="H104" s="124">
        <v>1</v>
      </c>
      <c r="I104" s="125">
        <v>49000</v>
      </c>
      <c r="J104" s="125">
        <f>ROUND(I104*H104,2)</f>
        <v>49000</v>
      </c>
      <c r="K104" s="122" t="s">
        <v>858</v>
      </c>
      <c r="L104" s="26"/>
      <c r="M104" s="126" t="s">
        <v>3</v>
      </c>
      <c r="N104" s="127" t="s">
        <v>45</v>
      </c>
      <c r="O104" s="128">
        <v>0</v>
      </c>
      <c r="P104" s="128">
        <f>O104*H104</f>
        <v>0</v>
      </c>
      <c r="Q104" s="128">
        <v>0</v>
      </c>
      <c r="R104" s="128">
        <f>Q104*H104</f>
        <v>0</v>
      </c>
      <c r="S104" s="128">
        <v>0</v>
      </c>
      <c r="T104" s="129">
        <f>S104*H104</f>
        <v>0</v>
      </c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R104" s="130" t="s">
        <v>859</v>
      </c>
      <c r="AT104" s="130" t="s">
        <v>144</v>
      </c>
      <c r="AU104" s="130" t="s">
        <v>84</v>
      </c>
      <c r="AY104" s="16" t="s">
        <v>142</v>
      </c>
      <c r="BE104" s="131">
        <f>IF(N104="základní",J104,0)</f>
        <v>49000</v>
      </c>
      <c r="BF104" s="131">
        <f>IF(N104="snížená",J104,0)</f>
        <v>0</v>
      </c>
      <c r="BG104" s="131">
        <f>IF(N104="zákl. přenesená",J104,0)</f>
        <v>0</v>
      </c>
      <c r="BH104" s="131">
        <f>IF(N104="sníž. přenesená",J104,0)</f>
        <v>0</v>
      </c>
      <c r="BI104" s="131">
        <f>IF(N104="nulová",J104,0)</f>
        <v>0</v>
      </c>
      <c r="BJ104" s="16" t="s">
        <v>21</v>
      </c>
      <c r="BK104" s="131">
        <f>ROUND(I104*H104,2)</f>
        <v>49000</v>
      </c>
      <c r="BL104" s="16" t="s">
        <v>859</v>
      </c>
      <c r="BM104" s="130" t="s">
        <v>902</v>
      </c>
    </row>
    <row r="105" spans="1:65" s="2" customFormat="1" ht="86.4">
      <c r="A105" s="25"/>
      <c r="B105" s="26"/>
      <c r="C105" s="25"/>
      <c r="D105" s="132" t="s">
        <v>150</v>
      </c>
      <c r="E105" s="25"/>
      <c r="F105" s="133" t="s">
        <v>903</v>
      </c>
      <c r="G105" s="25"/>
      <c r="H105" s="25"/>
      <c r="I105" s="25"/>
      <c r="J105" s="25"/>
      <c r="K105" s="25"/>
      <c r="L105" s="26"/>
      <c r="M105" s="169"/>
      <c r="N105" s="170"/>
      <c r="O105" s="171"/>
      <c r="P105" s="171"/>
      <c r="Q105" s="171"/>
      <c r="R105" s="171"/>
      <c r="S105" s="171"/>
      <c r="T105" s="172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T105" s="16" t="s">
        <v>150</v>
      </c>
      <c r="AU105" s="16" t="s">
        <v>84</v>
      </c>
    </row>
    <row r="106" spans="1:65" s="2" customFormat="1" ht="6.9" customHeight="1">
      <c r="A106" s="25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26"/>
      <c r="M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</sheetData>
  <autoFilter ref="C82:K105"/>
  <mergeCells count="8">
    <mergeCell ref="E73:H73"/>
    <mergeCell ref="E75:H75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01 - SO 01 - Uzavření ...</vt:lpstr>
      <vt:lpstr>SO 02 - SO 02  Podzemní t...</vt:lpstr>
      <vt:lpstr>SO 03 - SO 03  Sanace pod...</vt:lpstr>
      <vt:lpstr>SO 04 - SO 04  Stavebně s...</vt:lpstr>
      <vt:lpstr>SO 05 - SO 05  Dobudování...</vt:lpstr>
      <vt:lpstr>SO 06 - SO 06 Úprava přík...</vt:lpstr>
      <vt:lpstr>SO 07 - Sled a řízení prací</vt:lpstr>
      <vt:lpstr>VON - Vedlejší a ostatní ...</vt:lpstr>
      <vt:lpstr>'Rekapitulace stavby'!Názvy_tisku</vt:lpstr>
      <vt:lpstr>'SO 01 - SO 01 - Uzavření ...'!Názvy_tisku</vt:lpstr>
      <vt:lpstr>'SO 02 - SO 02  Podzemní t...'!Názvy_tisku</vt:lpstr>
      <vt:lpstr>'SO 03 - SO 03  Sanace pod...'!Názvy_tisku</vt:lpstr>
      <vt:lpstr>'SO 04 - SO 04  Stavebně s...'!Názvy_tisku</vt:lpstr>
      <vt:lpstr>'SO 05 - SO 05  Dobudování...'!Názvy_tisku</vt:lpstr>
      <vt:lpstr>'SO 06 - SO 06 Úprava přík...'!Názvy_tisku</vt:lpstr>
      <vt:lpstr>'SO 07 - Sled a řízení prací'!Názvy_tisku</vt:lpstr>
      <vt:lpstr>'VON - Vedlejší a ostatní ...'!Názvy_tisku</vt:lpstr>
      <vt:lpstr>'Rekapitulace stavby'!Oblast_tisku</vt:lpstr>
      <vt:lpstr>'SO 01 - SO 01 - Uzavření ...'!Oblast_tisku</vt:lpstr>
      <vt:lpstr>'SO 02 - SO 02  Podzemní t...'!Oblast_tisku</vt:lpstr>
      <vt:lpstr>'SO 03 - SO 03  Sanace pod...'!Oblast_tisku</vt:lpstr>
      <vt:lpstr>'SO 04 - SO 04  Stavebně s...'!Oblast_tisku</vt:lpstr>
      <vt:lpstr>'SO 05 - SO 05  Dobudování...'!Oblast_tisku</vt:lpstr>
      <vt:lpstr>'SO 06 - SO 06 Úprava přík...'!Oblast_tisku</vt:lpstr>
      <vt:lpstr>'SO 07 - Sled a řízení prací'!Oblast_tisku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Kořínek</dc:creator>
  <cp:lastModifiedBy>michalkova</cp:lastModifiedBy>
  <dcterms:created xsi:type="dcterms:W3CDTF">2020-07-07T12:19:26Z</dcterms:created>
  <dcterms:modified xsi:type="dcterms:W3CDTF">2020-07-13T13:13:11Z</dcterms:modified>
</cp:coreProperties>
</file>